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8_{FF0AA03D-EF56-4821-B29D-D3E8924511E3}" xr6:coauthVersionLast="47" xr6:coauthVersionMax="47" xr10:uidLastSave="{00000000-0000-0000-0000-000000000000}"/>
  <bookViews>
    <workbookView xWindow="-120" yWindow="-120" windowWidth="29040" windowHeight="15840" tabRatio="734" xr2:uid="{00000000-000D-0000-FFFF-FFFF00000000}"/>
  </bookViews>
  <sheets>
    <sheet name="Indice" sheetId="20" r:id="rId1"/>
    <sheet name="Resumen Total liquidez" sheetId="13" r:id="rId2"/>
    <sheet name="Detalle Otras Medidas Liquidez" sheetId="4" r:id="rId3"/>
    <sheet name="Detalle Mec Extraordinarios" sheetId="7" r:id="rId4"/>
    <sheet name="FFCCAA2025" sheetId="34" r:id="rId5"/>
    <sheet name="FFCCAA2024" sheetId="33" r:id="rId6"/>
    <sheet name="FFCCAA2023" sheetId="32" r:id="rId7"/>
    <sheet name="FFCCAA2022" sheetId="31" r:id="rId8"/>
    <sheet name="FFCCAA2021" sheetId="30" r:id="rId9"/>
    <sheet name="FFCCAA2020" sheetId="29" r:id="rId10"/>
    <sheet name="FFCCAA2019" sheetId="28" r:id="rId11"/>
    <sheet name="FFCCAA2018" sheetId="27" r:id="rId12"/>
    <sheet name="Descripción Medidas" sheetId="17" r:id="rId13"/>
    <sheet name="Normativa" sheetId="18" r:id="rId14"/>
  </sheets>
  <definedNames>
    <definedName name="_8._Fondos_Financiación_CC.AA._2023">Indice!$A$47</definedName>
    <definedName name="_xlnm.Print_Area" localSheetId="2">'Detalle Otras Medidas Liquidez'!$A$1:$AD$25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34" l="1"/>
  <c r="F39" i="34"/>
  <c r="F40" i="34"/>
  <c r="F41" i="34"/>
  <c r="F42" i="34"/>
  <c r="F43" i="34"/>
  <c r="F44" i="34"/>
  <c r="F45" i="34"/>
  <c r="F36" i="34"/>
  <c r="C46" i="34"/>
  <c r="E39" i="34"/>
  <c r="E40" i="34"/>
  <c r="E41" i="34"/>
  <c r="E42" i="34"/>
  <c r="E43" i="34"/>
  <c r="E44" i="34"/>
  <c r="E45" i="34"/>
  <c r="E46" i="34"/>
  <c r="E38" i="34"/>
  <c r="H44" i="33"/>
  <c r="H38" i="33"/>
  <c r="D44" i="33"/>
  <c r="H41" i="34" l="1"/>
  <c r="H46" i="33"/>
  <c r="C46" i="33"/>
  <c r="E39" i="33"/>
  <c r="E40" i="33"/>
  <c r="E41" i="33"/>
  <c r="E42" i="33"/>
  <c r="E43" i="33"/>
  <c r="E44" i="33"/>
  <c r="E45" i="33"/>
  <c r="E46" i="33"/>
  <c r="H39" i="33"/>
  <c r="H40" i="33"/>
  <c r="H41" i="33"/>
  <c r="H42" i="33"/>
  <c r="H43" i="33"/>
  <c r="H45" i="33"/>
  <c r="F38" i="34"/>
  <c r="H38" i="34" s="1"/>
  <c r="H39" i="34" l="1"/>
  <c r="H40" i="34"/>
  <c r="H42" i="34"/>
  <c r="H36" i="34" l="1"/>
  <c r="E36" i="34"/>
  <c r="W8" i="34"/>
  <c r="W9" i="34"/>
  <c r="W10" i="34"/>
  <c r="W11" i="34"/>
  <c r="W12" i="34"/>
  <c r="W13" i="34"/>
  <c r="W14" i="34"/>
  <c r="W15" i="34"/>
  <c r="W16" i="34"/>
  <c r="W17" i="34"/>
  <c r="W18" i="34"/>
  <c r="W19" i="34"/>
  <c r="W20" i="34"/>
  <c r="W21" i="34"/>
  <c r="W22" i="34"/>
  <c r="W23" i="34"/>
  <c r="W7" i="34"/>
  <c r="V8" i="34"/>
  <c r="V9" i="34"/>
  <c r="V10" i="34"/>
  <c r="V11" i="34"/>
  <c r="V12" i="34"/>
  <c r="V13" i="34"/>
  <c r="V14" i="34"/>
  <c r="V15" i="34"/>
  <c r="V16" i="34"/>
  <c r="V17" i="34"/>
  <c r="V18" i="34"/>
  <c r="V19" i="34"/>
  <c r="V20" i="34"/>
  <c r="V21" i="34"/>
  <c r="V22" i="34"/>
  <c r="V23" i="34"/>
  <c r="V7" i="34"/>
  <c r="U8" i="34"/>
  <c r="U9" i="34"/>
  <c r="U10" i="34"/>
  <c r="U11" i="34"/>
  <c r="U12" i="34"/>
  <c r="U13" i="34"/>
  <c r="U14" i="34"/>
  <c r="U15" i="34"/>
  <c r="U16" i="34"/>
  <c r="U17" i="34"/>
  <c r="U18" i="34"/>
  <c r="U19" i="34"/>
  <c r="U20" i="34"/>
  <c r="U21" i="34"/>
  <c r="U22" i="34"/>
  <c r="U23" i="34"/>
  <c r="U7" i="34"/>
  <c r="J24" i="34"/>
  <c r="G47" i="33" l="1"/>
  <c r="F47" i="33"/>
  <c r="D47" i="33"/>
  <c r="C47" i="33"/>
  <c r="B47" i="33"/>
  <c r="B48" i="33" s="1"/>
  <c r="E38" i="33"/>
  <c r="G37" i="33"/>
  <c r="F37" i="33"/>
  <c r="D37" i="33"/>
  <c r="C37" i="33"/>
  <c r="B37" i="33"/>
  <c r="H36" i="33"/>
  <c r="E36" i="33"/>
  <c r="E37" i="33" s="1"/>
  <c r="H43" i="34"/>
  <c r="H44" i="34"/>
  <c r="H45" i="34"/>
  <c r="H46" i="34"/>
  <c r="T24" i="33"/>
  <c r="V15" i="33"/>
  <c r="AS4" i="7"/>
  <c r="AS5" i="7"/>
  <c r="AS6" i="7"/>
  <c r="AS7" i="7"/>
  <c r="AS8" i="7"/>
  <c r="AS9" i="7"/>
  <c r="AS10" i="7"/>
  <c r="AS11" i="7"/>
  <c r="AS12" i="7"/>
  <c r="AS13" i="7"/>
  <c r="AS14" i="7"/>
  <c r="AS15" i="7"/>
  <c r="AS16" i="7"/>
  <c r="AS17" i="7"/>
  <c r="AS18" i="7"/>
  <c r="AS19" i="7"/>
  <c r="AT3" i="7"/>
  <c r="H47" i="34" l="1"/>
  <c r="F48" i="33"/>
  <c r="C48" i="33"/>
  <c r="G48" i="33"/>
  <c r="D48" i="33"/>
  <c r="H47" i="33"/>
  <c r="H37" i="33"/>
  <c r="E47" i="33"/>
  <c r="E48" i="33" s="1"/>
  <c r="H48" i="33" l="1"/>
  <c r="D37" i="34"/>
  <c r="D47" i="34" l="1"/>
  <c r="D48" i="34" s="1"/>
  <c r="C47" i="34"/>
  <c r="B47" i="34"/>
  <c r="C37" i="34"/>
  <c r="B37" i="34"/>
  <c r="G37" i="34"/>
  <c r="F37" i="34"/>
  <c r="T24" i="34"/>
  <c r="S24" i="34"/>
  <c r="Q24" i="34"/>
  <c r="P24" i="34"/>
  <c r="O24" i="34"/>
  <c r="M24" i="34"/>
  <c r="L24" i="34"/>
  <c r="K24" i="34"/>
  <c r="H24" i="34"/>
  <c r="G24" i="34"/>
  <c r="F24" i="34"/>
  <c r="D24" i="34"/>
  <c r="C24" i="34"/>
  <c r="B24" i="34"/>
  <c r="X23" i="34"/>
  <c r="CI20" i="13" s="1"/>
  <c r="R23" i="34"/>
  <c r="N23" i="34"/>
  <c r="I23" i="34"/>
  <c r="E23" i="34"/>
  <c r="R22" i="34"/>
  <c r="N22" i="34"/>
  <c r="I22" i="34"/>
  <c r="E22" i="34"/>
  <c r="R21" i="34"/>
  <c r="N21" i="34"/>
  <c r="I21" i="34"/>
  <c r="E21" i="34"/>
  <c r="R20" i="34"/>
  <c r="N20" i="34"/>
  <c r="I20" i="34"/>
  <c r="E20" i="34"/>
  <c r="R19" i="34"/>
  <c r="N19" i="34"/>
  <c r="I19" i="34"/>
  <c r="E19" i="34"/>
  <c r="R18" i="34"/>
  <c r="N18" i="34"/>
  <c r="I18" i="34"/>
  <c r="E18" i="34"/>
  <c r="R17" i="34"/>
  <c r="N17" i="34"/>
  <c r="I17" i="34"/>
  <c r="E17" i="34"/>
  <c r="R16" i="34"/>
  <c r="N16" i="34"/>
  <c r="I16" i="34"/>
  <c r="E16" i="34"/>
  <c r="R15" i="34"/>
  <c r="N15" i="34"/>
  <c r="I15" i="34"/>
  <c r="E15" i="34"/>
  <c r="R14" i="34"/>
  <c r="N14" i="34"/>
  <c r="I14" i="34"/>
  <c r="E14" i="34"/>
  <c r="R13" i="34"/>
  <c r="N13" i="34"/>
  <c r="I13" i="34"/>
  <c r="E13" i="34"/>
  <c r="R12" i="34"/>
  <c r="N12" i="34"/>
  <c r="I12" i="34"/>
  <c r="E12" i="34"/>
  <c r="R11" i="34"/>
  <c r="N11" i="34"/>
  <c r="I11" i="34"/>
  <c r="E11" i="34"/>
  <c r="R10" i="34"/>
  <c r="N10" i="34"/>
  <c r="I10" i="34"/>
  <c r="E10" i="34"/>
  <c r="R9" i="34"/>
  <c r="N9" i="34"/>
  <c r="I9" i="34"/>
  <c r="E9" i="34"/>
  <c r="R8" i="34"/>
  <c r="N8" i="34"/>
  <c r="I8" i="34"/>
  <c r="E8" i="34"/>
  <c r="R7" i="34"/>
  <c r="N7" i="34"/>
  <c r="I7" i="34"/>
  <c r="E7" i="34"/>
  <c r="C48" i="34" l="1"/>
  <c r="AT19" i="7"/>
  <c r="AU19" i="7" s="1"/>
  <c r="AV19" i="7" s="1"/>
  <c r="CJ20" i="13"/>
  <c r="CK20" i="13" s="1"/>
  <c r="CL20" i="13" s="1"/>
  <c r="N24" i="34"/>
  <c r="B48" i="34"/>
  <c r="I24" i="34"/>
  <c r="X22" i="34"/>
  <c r="CI19" i="13" s="1"/>
  <c r="R24" i="34"/>
  <c r="X21" i="34"/>
  <c r="CI18" i="13" s="1"/>
  <c r="G47" i="34"/>
  <c r="G48" i="34" s="1"/>
  <c r="F47" i="34"/>
  <c r="F48" i="34" s="1"/>
  <c r="E47" i="34"/>
  <c r="X16" i="34"/>
  <c r="CI13" i="13" s="1"/>
  <c r="X20" i="34"/>
  <c r="CI17" i="13" s="1"/>
  <c r="V24" i="34"/>
  <c r="X9" i="34"/>
  <c r="CI6" i="13" s="1"/>
  <c r="X18" i="34"/>
  <c r="CI15" i="13" s="1"/>
  <c r="X12" i="34"/>
  <c r="CI9" i="13" s="1"/>
  <c r="X14" i="34"/>
  <c r="CI11" i="13" s="1"/>
  <c r="X11" i="34"/>
  <c r="CI8" i="13" s="1"/>
  <c r="X7" i="34"/>
  <c r="CH4" i="13" s="1"/>
  <c r="X10" i="34"/>
  <c r="CI7" i="13" s="1"/>
  <c r="X13" i="34"/>
  <c r="CI10" i="13" s="1"/>
  <c r="X15" i="34"/>
  <c r="CI12" i="13" s="1"/>
  <c r="X17" i="34"/>
  <c r="CI14" i="13" s="1"/>
  <c r="W24" i="34"/>
  <c r="X8" i="34"/>
  <c r="CI5" i="13" s="1"/>
  <c r="X19" i="34"/>
  <c r="CI16" i="13" s="1"/>
  <c r="E24" i="34"/>
  <c r="E37" i="34"/>
  <c r="H37" i="34" s="1"/>
  <c r="U24" i="34"/>
  <c r="CI21" i="13" l="1"/>
  <c r="CJ5" i="13"/>
  <c r="CK5" i="13" s="1"/>
  <c r="AT4" i="7"/>
  <c r="CJ18" i="13"/>
  <c r="CK18" i="13" s="1"/>
  <c r="AT17" i="7"/>
  <c r="AU17" i="7" s="1"/>
  <c r="CJ17" i="13"/>
  <c r="CK17" i="13" s="1"/>
  <c r="AT16" i="7"/>
  <c r="AU16" i="7" s="1"/>
  <c r="AT9" i="7"/>
  <c r="AU9" i="7" s="1"/>
  <c r="CJ10" i="13"/>
  <c r="CK10" i="13" s="1"/>
  <c r="AT6" i="7"/>
  <c r="AU6" i="7" s="1"/>
  <c r="AV6" i="7" s="1"/>
  <c r="CJ7" i="13"/>
  <c r="CK7" i="13" s="1"/>
  <c r="CL7" i="13" s="1"/>
  <c r="CJ19" i="13"/>
  <c r="CK19" i="13" s="1"/>
  <c r="CL19" i="13" s="1"/>
  <c r="AT18" i="7"/>
  <c r="AU18" i="7" s="1"/>
  <c r="AV18" i="7" s="1"/>
  <c r="CJ14" i="13"/>
  <c r="CK14" i="13" s="1"/>
  <c r="AT13" i="7"/>
  <c r="AU13" i="7" s="1"/>
  <c r="AT7" i="7"/>
  <c r="AU7" i="7" s="1"/>
  <c r="CJ8" i="13"/>
  <c r="CK8" i="13" s="1"/>
  <c r="CJ13" i="13"/>
  <c r="CK13" i="13" s="1"/>
  <c r="CL13" i="13" s="1"/>
  <c r="AT12" i="7"/>
  <c r="AU12" i="7" s="1"/>
  <c r="AV12" i="7" s="1"/>
  <c r="CJ12" i="13"/>
  <c r="CK12" i="13" s="1"/>
  <c r="AT11" i="7"/>
  <c r="AU11" i="7" s="1"/>
  <c r="CJ11" i="13"/>
  <c r="CK11" i="13" s="1"/>
  <c r="CL11" i="13" s="1"/>
  <c r="AT10" i="7"/>
  <c r="AU10" i="7" s="1"/>
  <c r="AV10" i="7" s="1"/>
  <c r="AT15" i="7"/>
  <c r="AU15" i="7" s="1"/>
  <c r="AV15" i="7" s="1"/>
  <c r="CJ16" i="13"/>
  <c r="CK16" i="13" s="1"/>
  <c r="CL16" i="13" s="1"/>
  <c r="AT8" i="7"/>
  <c r="AU8" i="7" s="1"/>
  <c r="AV8" i="7" s="1"/>
  <c r="CJ9" i="13"/>
  <c r="CK9" i="13" s="1"/>
  <c r="CL9" i="13" s="1"/>
  <c r="CH21" i="13"/>
  <c r="CJ4" i="13"/>
  <c r="AS3" i="7"/>
  <c r="CJ15" i="13"/>
  <c r="CK15" i="13" s="1"/>
  <c r="AT14" i="7"/>
  <c r="AU14" i="7" s="1"/>
  <c r="CJ6" i="13"/>
  <c r="CK6" i="13" s="1"/>
  <c r="AT5" i="7"/>
  <c r="AU5" i="7" s="1"/>
  <c r="X24" i="34"/>
  <c r="E48" i="34"/>
  <c r="AS20" i="7" l="1"/>
  <c r="AU3" i="7"/>
  <c r="CK4" i="13"/>
  <c r="CJ21" i="13"/>
  <c r="CK21" i="13" s="1"/>
  <c r="AT20" i="7"/>
  <c r="AU4" i="7"/>
  <c r="H48" i="34"/>
  <c r="AP4" i="7"/>
  <c r="AP5" i="7"/>
  <c r="AP6" i="7"/>
  <c r="AQ6" i="7"/>
  <c r="AP7" i="7"/>
  <c r="AP8" i="7"/>
  <c r="AR8" i="7" s="1"/>
  <c r="AQ8" i="7"/>
  <c r="AP9" i="7"/>
  <c r="AP10" i="7"/>
  <c r="AR10" i="7" s="1"/>
  <c r="AQ10" i="7"/>
  <c r="AP11" i="7"/>
  <c r="AP12" i="7"/>
  <c r="AQ12" i="7"/>
  <c r="AP13" i="7"/>
  <c r="AP14" i="7"/>
  <c r="AP15" i="7"/>
  <c r="AQ15" i="7"/>
  <c r="AP16" i="7"/>
  <c r="AP17" i="7"/>
  <c r="AP18" i="7"/>
  <c r="AQ18" i="7"/>
  <c r="AP19" i="7"/>
  <c r="AQ19" i="7"/>
  <c r="AQ3" i="7"/>
  <c r="CF7" i="13"/>
  <c r="CG7" i="13" s="1"/>
  <c r="CF9" i="13"/>
  <c r="CG9" i="13" s="1"/>
  <c r="CF11" i="13"/>
  <c r="CG11" i="13" s="1"/>
  <c r="CF13" i="13"/>
  <c r="CG13" i="13" s="1"/>
  <c r="CF16" i="13"/>
  <c r="CG16" i="13" s="1"/>
  <c r="CF19" i="13"/>
  <c r="CG19" i="13" s="1"/>
  <c r="CF20" i="13"/>
  <c r="CG20" i="13"/>
  <c r="CB4" i="13"/>
  <c r="CC4" i="13" s="1"/>
  <c r="U8" i="33"/>
  <c r="X8" i="33" s="1"/>
  <c r="AQ4" i="7" s="1"/>
  <c r="V8" i="33"/>
  <c r="W8" i="33"/>
  <c r="U9" i="33"/>
  <c r="V9" i="33"/>
  <c r="W9" i="33"/>
  <c r="U10" i="33"/>
  <c r="V10" i="33"/>
  <c r="W10" i="33"/>
  <c r="U11" i="33"/>
  <c r="V11" i="33"/>
  <c r="W11" i="33"/>
  <c r="U12" i="33"/>
  <c r="X12" i="33" s="1"/>
  <c r="V12" i="33"/>
  <c r="W12" i="33"/>
  <c r="U13" i="33"/>
  <c r="V13" i="33"/>
  <c r="X13" i="33" s="1"/>
  <c r="W13" i="33"/>
  <c r="U14" i="33"/>
  <c r="V14" i="33"/>
  <c r="W14" i="33"/>
  <c r="U15" i="33"/>
  <c r="W15" i="33"/>
  <c r="U16" i="33"/>
  <c r="V16" i="33"/>
  <c r="X16" i="33" s="1"/>
  <c r="W16" i="33"/>
  <c r="U17" i="33"/>
  <c r="V17" i="33"/>
  <c r="W17" i="33"/>
  <c r="X17" i="33" s="1"/>
  <c r="CF14" i="13" s="1"/>
  <c r="CG14" i="13" s="1"/>
  <c r="CL14" i="13" s="1"/>
  <c r="U18" i="33"/>
  <c r="V18" i="33"/>
  <c r="W18" i="33"/>
  <c r="U19" i="33"/>
  <c r="X19" i="33" s="1"/>
  <c r="V19" i="33"/>
  <c r="W19" i="33"/>
  <c r="U20" i="33"/>
  <c r="V20" i="33"/>
  <c r="W20" i="33"/>
  <c r="U21" i="33"/>
  <c r="V21" i="33"/>
  <c r="W21" i="33"/>
  <c r="U22" i="33"/>
  <c r="V22" i="33"/>
  <c r="W22" i="33"/>
  <c r="U23" i="33"/>
  <c r="V23" i="33"/>
  <c r="W23" i="33"/>
  <c r="U7" i="33"/>
  <c r="V7" i="33"/>
  <c r="X7" i="33" s="1"/>
  <c r="W7" i="33"/>
  <c r="S24" i="33"/>
  <c r="R24" i="33"/>
  <c r="N24" i="33"/>
  <c r="P24" i="33"/>
  <c r="O24" i="33"/>
  <c r="J24" i="33"/>
  <c r="K24" i="33"/>
  <c r="L24" i="33"/>
  <c r="M24" i="33" s="1"/>
  <c r="F24" i="33"/>
  <c r="G24" i="33"/>
  <c r="H24" i="33"/>
  <c r="B24" i="33"/>
  <c r="D24" i="33"/>
  <c r="C24" i="33"/>
  <c r="Q23" i="33"/>
  <c r="M23" i="33"/>
  <c r="I23" i="33"/>
  <c r="E23" i="33"/>
  <c r="Q22" i="33"/>
  <c r="M22" i="33"/>
  <c r="I22" i="33"/>
  <c r="E22" i="33"/>
  <c r="Q21" i="33"/>
  <c r="M21" i="33"/>
  <c r="I21" i="33"/>
  <c r="E21" i="33"/>
  <c r="Q20" i="33"/>
  <c r="M20" i="33"/>
  <c r="I20" i="33"/>
  <c r="E20" i="33"/>
  <c r="Q19" i="33"/>
  <c r="M19" i="33"/>
  <c r="I19" i="33"/>
  <c r="E19" i="33"/>
  <c r="Q18" i="33"/>
  <c r="M18" i="33"/>
  <c r="I18" i="33"/>
  <c r="E18" i="33"/>
  <c r="Q17" i="33"/>
  <c r="M17" i="33"/>
  <c r="I17" i="33"/>
  <c r="E17" i="33"/>
  <c r="Q16" i="33"/>
  <c r="M16" i="33"/>
  <c r="I16" i="33"/>
  <c r="E16" i="33"/>
  <c r="Q15" i="33"/>
  <c r="M15" i="33"/>
  <c r="I15" i="33"/>
  <c r="E15" i="33"/>
  <c r="Q14" i="33"/>
  <c r="M14" i="33"/>
  <c r="I14" i="33"/>
  <c r="E14" i="33"/>
  <c r="Q13" i="33"/>
  <c r="M13" i="33"/>
  <c r="I13" i="33"/>
  <c r="E13" i="33"/>
  <c r="Q12" i="33"/>
  <c r="M12" i="33"/>
  <c r="I12" i="33"/>
  <c r="E12" i="33"/>
  <c r="Q11" i="33"/>
  <c r="M11" i="33"/>
  <c r="I11" i="33"/>
  <c r="E11" i="33"/>
  <c r="Q10" i="33"/>
  <c r="M10" i="33"/>
  <c r="I10" i="33"/>
  <c r="E10" i="33"/>
  <c r="Q9" i="33"/>
  <c r="M9" i="33"/>
  <c r="I9" i="33"/>
  <c r="E9" i="33"/>
  <c r="Q8" i="33"/>
  <c r="M8" i="33"/>
  <c r="I8" i="33"/>
  <c r="E8" i="33"/>
  <c r="Q7" i="33"/>
  <c r="M7" i="33"/>
  <c r="I7" i="33"/>
  <c r="E7" i="33"/>
  <c r="B37" i="32"/>
  <c r="E40" i="32"/>
  <c r="D37" i="32"/>
  <c r="BZ21" i="13"/>
  <c r="V20" i="32"/>
  <c r="CB5" i="13"/>
  <c r="CC5" i="13" s="1"/>
  <c r="CB6" i="13"/>
  <c r="CC6" i="13" s="1"/>
  <c r="CB7" i="13"/>
  <c r="CB8" i="13"/>
  <c r="CC8" i="13" s="1"/>
  <c r="CB9" i="13"/>
  <c r="CC9" i="13" s="1"/>
  <c r="CB10" i="13"/>
  <c r="CC10" i="13" s="1"/>
  <c r="CB11" i="13"/>
  <c r="CC11" i="13" s="1"/>
  <c r="CB12" i="13"/>
  <c r="CB13" i="13"/>
  <c r="CB14" i="13"/>
  <c r="CB15" i="13"/>
  <c r="CC15" i="13" s="1"/>
  <c r="CB16" i="13"/>
  <c r="CB17" i="13"/>
  <c r="CC17" i="13" s="1"/>
  <c r="CB18" i="13"/>
  <c r="CC18" i="13" s="1"/>
  <c r="CB19" i="13"/>
  <c r="CC19" i="13" s="1"/>
  <c r="CB20" i="13"/>
  <c r="CC20" i="13" s="1"/>
  <c r="AL4" i="7"/>
  <c r="AM4" i="7"/>
  <c r="AN4" i="7"/>
  <c r="AL5" i="7"/>
  <c r="AM5" i="7"/>
  <c r="AN5" i="7"/>
  <c r="AL6" i="7"/>
  <c r="AM6" i="7"/>
  <c r="AN6" i="7"/>
  <c r="AL7" i="7"/>
  <c r="AO7" i="7" s="1"/>
  <c r="AM7" i="7"/>
  <c r="AN7" i="7"/>
  <c r="AL8" i="7"/>
  <c r="AM8" i="7"/>
  <c r="AN8" i="7"/>
  <c r="AL9" i="7"/>
  <c r="AM9" i="7"/>
  <c r="AN9" i="7"/>
  <c r="AL10" i="7"/>
  <c r="AM10" i="7"/>
  <c r="AN10" i="7"/>
  <c r="AL11" i="7"/>
  <c r="AM11" i="7"/>
  <c r="AN11" i="7"/>
  <c r="AL12" i="7"/>
  <c r="AM12" i="7"/>
  <c r="AN12" i="7"/>
  <c r="AL13" i="7"/>
  <c r="AM13" i="7"/>
  <c r="AN13" i="7"/>
  <c r="AL14" i="7"/>
  <c r="AM14" i="7"/>
  <c r="AN14" i="7"/>
  <c r="AO14" i="7" s="1"/>
  <c r="AL15" i="7"/>
  <c r="AM15" i="7"/>
  <c r="AN15" i="7"/>
  <c r="AL16" i="7"/>
  <c r="AM16" i="7"/>
  <c r="AN16" i="7"/>
  <c r="AL17" i="7"/>
  <c r="AM17" i="7"/>
  <c r="AN17" i="7"/>
  <c r="AL18" i="7"/>
  <c r="AM18" i="7"/>
  <c r="AN18" i="7"/>
  <c r="AL19" i="7"/>
  <c r="AM19" i="7"/>
  <c r="AN19" i="7"/>
  <c r="AM3" i="7"/>
  <c r="AN3" i="7"/>
  <c r="AL3" i="7"/>
  <c r="CA21" i="13"/>
  <c r="BY21" i="13"/>
  <c r="CC16" i="13"/>
  <c r="CC14" i="13"/>
  <c r="CC13" i="13"/>
  <c r="CC12" i="13"/>
  <c r="CC7" i="13"/>
  <c r="I48" i="32"/>
  <c r="G47" i="32"/>
  <c r="D47" i="32"/>
  <c r="C47" i="32"/>
  <c r="B47" i="32"/>
  <c r="F46" i="32"/>
  <c r="E46" i="32"/>
  <c r="F45" i="32"/>
  <c r="E45" i="32"/>
  <c r="E44" i="32"/>
  <c r="H44" i="32"/>
  <c r="J44" i="32"/>
  <c r="F43" i="32"/>
  <c r="E43" i="32"/>
  <c r="H43" i="32"/>
  <c r="F42" i="32"/>
  <c r="E42" i="32"/>
  <c r="F41" i="32"/>
  <c r="E41" i="32"/>
  <c r="F40" i="32"/>
  <c r="H40" i="32"/>
  <c r="J40" i="32"/>
  <c r="F39" i="32"/>
  <c r="E39" i="32"/>
  <c r="E38" i="32"/>
  <c r="H38" i="32"/>
  <c r="G37" i="32"/>
  <c r="F37" i="32"/>
  <c r="C37" i="32"/>
  <c r="E36" i="32"/>
  <c r="H36" i="32"/>
  <c r="J36" i="32"/>
  <c r="J37" i="32"/>
  <c r="T24" i="32"/>
  <c r="S24" i="32"/>
  <c r="R24" i="32"/>
  <c r="P24" i="32"/>
  <c r="O24" i="32"/>
  <c r="N24" i="32"/>
  <c r="L24" i="32"/>
  <c r="K24" i="32"/>
  <c r="J24" i="32"/>
  <c r="H24" i="32"/>
  <c r="G24" i="32"/>
  <c r="F24" i="32"/>
  <c r="I24" i="32"/>
  <c r="D24" i="32"/>
  <c r="E24" i="32"/>
  <c r="C24" i="32"/>
  <c r="B24" i="32"/>
  <c r="X23" i="32"/>
  <c r="W23" i="32"/>
  <c r="V23" i="32"/>
  <c r="U23" i="32"/>
  <c r="Q23" i="32"/>
  <c r="M23" i="32"/>
  <c r="I23" i="32"/>
  <c r="E23" i="32"/>
  <c r="X22" i="32"/>
  <c r="Y22" i="32"/>
  <c r="W22" i="32"/>
  <c r="V22" i="32"/>
  <c r="U22" i="32"/>
  <c r="Q22" i="32"/>
  <c r="M22" i="32"/>
  <c r="I22" i="32"/>
  <c r="E22" i="32"/>
  <c r="X21" i="32"/>
  <c r="Y21" i="32"/>
  <c r="W21" i="32"/>
  <c r="V21" i="32"/>
  <c r="U21" i="32"/>
  <c r="Q21" i="32"/>
  <c r="M21" i="32"/>
  <c r="I21" i="32"/>
  <c r="E21" i="32"/>
  <c r="X20" i="32"/>
  <c r="W20" i="32"/>
  <c r="Y20" i="32"/>
  <c r="U20" i="32"/>
  <c r="Q20" i="32"/>
  <c r="M20" i="32"/>
  <c r="I20" i="32"/>
  <c r="E20" i="32"/>
  <c r="X19" i="32"/>
  <c r="W19" i="32"/>
  <c r="V19" i="32"/>
  <c r="U19" i="32"/>
  <c r="Q19" i="32"/>
  <c r="M19" i="32"/>
  <c r="I19" i="32"/>
  <c r="E19" i="32"/>
  <c r="X18" i="32"/>
  <c r="W18" i="32"/>
  <c r="V18" i="32"/>
  <c r="U18" i="32"/>
  <c r="Q18" i="32"/>
  <c r="M18" i="32"/>
  <c r="I18" i="32"/>
  <c r="E18" i="32"/>
  <c r="X17" i="32"/>
  <c r="W17" i="32"/>
  <c r="V17" i="32"/>
  <c r="U17" i="32"/>
  <c r="Q17" i="32"/>
  <c r="M17" i="32"/>
  <c r="I17" i="32"/>
  <c r="E17" i="32"/>
  <c r="X16" i="32"/>
  <c r="W16" i="32"/>
  <c r="V16" i="32"/>
  <c r="U16" i="32"/>
  <c r="Q16" i="32"/>
  <c r="M16" i="32"/>
  <c r="I16" i="32"/>
  <c r="E16" i="32"/>
  <c r="X15" i="32"/>
  <c r="W15" i="32"/>
  <c r="V15" i="32"/>
  <c r="U15" i="32"/>
  <c r="Q15" i="32"/>
  <c r="M15" i="32"/>
  <c r="I15" i="32"/>
  <c r="E15" i="32"/>
  <c r="X14" i="32"/>
  <c r="W14" i="32"/>
  <c r="V14" i="32"/>
  <c r="U14" i="32"/>
  <c r="Q14" i="32"/>
  <c r="M14" i="32"/>
  <c r="I14" i="32"/>
  <c r="E14" i="32"/>
  <c r="X13" i="32"/>
  <c r="W13" i="32"/>
  <c r="Y13" i="32"/>
  <c r="V13" i="32"/>
  <c r="U13" i="32"/>
  <c r="Q13" i="32"/>
  <c r="M13" i="32"/>
  <c r="I13" i="32"/>
  <c r="E13" i="32"/>
  <c r="X12" i="32"/>
  <c r="W12" i="32"/>
  <c r="V12" i="32"/>
  <c r="U12" i="32"/>
  <c r="Q12" i="32"/>
  <c r="M12" i="32"/>
  <c r="I12" i="32"/>
  <c r="E12" i="32"/>
  <c r="X11" i="32"/>
  <c r="W11" i="32"/>
  <c r="V11" i="32"/>
  <c r="U11" i="32"/>
  <c r="Q11" i="32"/>
  <c r="M11" i="32"/>
  <c r="I11" i="32"/>
  <c r="E11" i="32"/>
  <c r="X10" i="32"/>
  <c r="W10" i="32"/>
  <c r="Y10" i="32"/>
  <c r="V10" i="32"/>
  <c r="U10" i="32"/>
  <c r="Q10" i="32"/>
  <c r="M10" i="32"/>
  <c r="I10" i="32"/>
  <c r="E10" i="32"/>
  <c r="X9" i="32"/>
  <c r="W9" i="32"/>
  <c r="Y9" i="32"/>
  <c r="V9" i="32"/>
  <c r="U9" i="32"/>
  <c r="Q9" i="32"/>
  <c r="M9" i="32"/>
  <c r="I9" i="32"/>
  <c r="E9" i="32"/>
  <c r="X8" i="32"/>
  <c r="W8" i="32"/>
  <c r="V8" i="32"/>
  <c r="Y8" i="32"/>
  <c r="U8" i="32"/>
  <c r="Q8" i="32"/>
  <c r="M8" i="32"/>
  <c r="I8" i="32"/>
  <c r="E8" i="32"/>
  <c r="X7" i="32"/>
  <c r="W7" i="32"/>
  <c r="W24" i="32"/>
  <c r="V7" i="32"/>
  <c r="U7" i="32"/>
  <c r="U24" i="32"/>
  <c r="Q7" i="32"/>
  <c r="M7" i="32"/>
  <c r="I7" i="32"/>
  <c r="E7" i="32"/>
  <c r="C48" i="32"/>
  <c r="H39" i="32"/>
  <c r="J39" i="32"/>
  <c r="J43" i="32"/>
  <c r="H45" i="32"/>
  <c r="J45" i="32"/>
  <c r="I48" i="30"/>
  <c r="I48" i="31"/>
  <c r="H42" i="31"/>
  <c r="J42" i="31"/>
  <c r="AF4" i="7"/>
  <c r="AF5" i="7"/>
  <c r="AF6" i="7"/>
  <c r="AF7" i="7"/>
  <c r="AF8" i="7"/>
  <c r="AF9" i="7"/>
  <c r="AF10" i="7"/>
  <c r="AF11" i="7"/>
  <c r="AF12" i="7"/>
  <c r="AF13" i="7"/>
  <c r="AF14" i="7"/>
  <c r="AF15" i="7"/>
  <c r="AF16" i="7"/>
  <c r="AF17" i="7"/>
  <c r="AF18" i="7"/>
  <c r="AF19" i="7"/>
  <c r="AF3" i="7"/>
  <c r="AJ4" i="7"/>
  <c r="AJ5" i="7"/>
  <c r="AJ6" i="7"/>
  <c r="AJ7" i="7"/>
  <c r="AJ8" i="7"/>
  <c r="AJ9" i="7"/>
  <c r="AJ10" i="7"/>
  <c r="AJ11" i="7"/>
  <c r="AJ12" i="7"/>
  <c r="AJ13" i="7"/>
  <c r="AJ14" i="7"/>
  <c r="AJ20" i="7" s="1"/>
  <c r="AJ15" i="7"/>
  <c r="AJ16" i="7"/>
  <c r="AJ17" i="7"/>
  <c r="AJ18" i="7"/>
  <c r="AJ19" i="7"/>
  <c r="AI4" i="7"/>
  <c r="AI5" i="7"/>
  <c r="AI6" i="7"/>
  <c r="AI7" i="7"/>
  <c r="AI8" i="7"/>
  <c r="AI9" i="7"/>
  <c r="AI10" i="7"/>
  <c r="AI11" i="7"/>
  <c r="AI12" i="7"/>
  <c r="AI13" i="7"/>
  <c r="AI14" i="7"/>
  <c r="AI15" i="7"/>
  <c r="AI16" i="7"/>
  <c r="AI17" i="7"/>
  <c r="AI18" i="7"/>
  <c r="AI19" i="7"/>
  <c r="AI3" i="7"/>
  <c r="AJ3" i="7"/>
  <c r="AH4" i="7"/>
  <c r="AH5" i="7"/>
  <c r="AH6" i="7"/>
  <c r="AH7" i="7"/>
  <c r="AH8" i="7"/>
  <c r="AH9" i="7"/>
  <c r="AH10" i="7"/>
  <c r="AH11" i="7"/>
  <c r="AH12" i="7"/>
  <c r="AK12" i="7" s="1"/>
  <c r="AH13" i="7"/>
  <c r="AH14" i="7"/>
  <c r="AH15" i="7"/>
  <c r="AH16" i="7"/>
  <c r="AH17" i="7"/>
  <c r="AH18" i="7"/>
  <c r="AH19" i="7"/>
  <c r="AK19" i="7" s="1"/>
  <c r="AH3" i="7"/>
  <c r="BV21" i="13"/>
  <c r="BU21" i="13"/>
  <c r="BT21" i="13"/>
  <c r="BW20" i="13"/>
  <c r="BX20" i="13" s="1"/>
  <c r="BW19" i="13"/>
  <c r="BX19" i="13" s="1"/>
  <c r="BW18" i="13"/>
  <c r="BX18" i="13" s="1"/>
  <c r="BW17" i="13"/>
  <c r="BX17" i="13" s="1"/>
  <c r="BW16" i="13"/>
  <c r="BX16" i="13" s="1"/>
  <c r="BW15" i="13"/>
  <c r="BX15" i="13" s="1"/>
  <c r="BW14" i="13"/>
  <c r="BX14" i="13"/>
  <c r="BW13" i="13"/>
  <c r="BX13" i="13" s="1"/>
  <c r="BW12" i="13"/>
  <c r="BX12" i="13" s="1"/>
  <c r="BW11" i="13"/>
  <c r="BX11" i="13" s="1"/>
  <c r="BW10" i="13"/>
  <c r="BX10" i="13" s="1"/>
  <c r="BW9" i="13"/>
  <c r="BX9" i="13" s="1"/>
  <c r="BW8" i="13"/>
  <c r="BX8" i="13" s="1"/>
  <c r="BW7" i="13"/>
  <c r="BX7" i="13" s="1"/>
  <c r="BW6" i="13"/>
  <c r="BX6" i="13" s="1"/>
  <c r="BW5" i="13"/>
  <c r="BX5" i="13" s="1"/>
  <c r="BW4" i="13"/>
  <c r="BX4" i="13" s="1"/>
  <c r="X8" i="31"/>
  <c r="X9" i="31"/>
  <c r="X10" i="31"/>
  <c r="X11" i="31"/>
  <c r="X12" i="31"/>
  <c r="X13" i="31"/>
  <c r="X14" i="31"/>
  <c r="X15" i="31"/>
  <c r="X16" i="31"/>
  <c r="X17" i="31"/>
  <c r="X18" i="31"/>
  <c r="X19" i="31"/>
  <c r="X20" i="31"/>
  <c r="X21" i="31"/>
  <c r="X22" i="31"/>
  <c r="X23" i="31"/>
  <c r="Y23" i="31"/>
  <c r="X7" i="31"/>
  <c r="G47" i="31"/>
  <c r="F47" i="31"/>
  <c r="E47" i="31"/>
  <c r="D47" i="31"/>
  <c r="C47" i="31"/>
  <c r="B47" i="31"/>
  <c r="B48" i="31"/>
  <c r="H46" i="31"/>
  <c r="H45" i="31"/>
  <c r="J45" i="31"/>
  <c r="H44" i="31"/>
  <c r="H43" i="31"/>
  <c r="H41" i="31"/>
  <c r="J41" i="31"/>
  <c r="H40" i="31"/>
  <c r="H39" i="31"/>
  <c r="J39" i="31"/>
  <c r="H38" i="31"/>
  <c r="J38" i="31"/>
  <c r="G37" i="31"/>
  <c r="F37" i="31"/>
  <c r="E37" i="31"/>
  <c r="H37" i="31"/>
  <c r="D37" i="31"/>
  <c r="C37" i="31"/>
  <c r="B37" i="31"/>
  <c r="H36" i="31"/>
  <c r="T24" i="31"/>
  <c r="S24" i="31"/>
  <c r="R24" i="31"/>
  <c r="P24" i="31"/>
  <c r="O24" i="31"/>
  <c r="N24" i="31"/>
  <c r="L24" i="31"/>
  <c r="K24" i="31"/>
  <c r="M24" i="31"/>
  <c r="J24" i="31"/>
  <c r="H24" i="31"/>
  <c r="G24" i="31"/>
  <c r="F24" i="31"/>
  <c r="D24" i="31"/>
  <c r="E24" i="31"/>
  <c r="C24" i="31"/>
  <c r="B24" i="31"/>
  <c r="W23" i="31"/>
  <c r="V23" i="31"/>
  <c r="U23" i="31"/>
  <c r="Q23" i="31"/>
  <c r="M23" i="31"/>
  <c r="I23" i="31"/>
  <c r="E23" i="31"/>
  <c r="W22" i="31"/>
  <c r="V22" i="31"/>
  <c r="U22" i="31"/>
  <c r="Y22" i="31"/>
  <c r="Q22" i="31"/>
  <c r="M22" i="31"/>
  <c r="I22" i="31"/>
  <c r="E22" i="31"/>
  <c r="W21" i="31"/>
  <c r="V21" i="31"/>
  <c r="U21" i="31"/>
  <c r="Y21" i="31"/>
  <c r="Q21" i="31"/>
  <c r="M21" i="31"/>
  <c r="I21" i="31"/>
  <c r="E21" i="31"/>
  <c r="W20" i="31"/>
  <c r="V20" i="31"/>
  <c r="U20" i="31"/>
  <c r="Q20" i="31"/>
  <c r="M20" i="31"/>
  <c r="I20" i="31"/>
  <c r="E20" i="31"/>
  <c r="W19" i="31"/>
  <c r="V19" i="31"/>
  <c r="U19" i="31"/>
  <c r="Q19" i="31"/>
  <c r="M19" i="31"/>
  <c r="I19" i="31"/>
  <c r="E19" i="31"/>
  <c r="W18" i="31"/>
  <c r="V18" i="31"/>
  <c r="U18" i="31"/>
  <c r="Q18" i="31"/>
  <c r="M18" i="31"/>
  <c r="I18" i="31"/>
  <c r="E18" i="31"/>
  <c r="W17" i="31"/>
  <c r="V17" i="31"/>
  <c r="U17" i="31"/>
  <c r="Q17" i="31"/>
  <c r="M17" i="31"/>
  <c r="I17" i="31"/>
  <c r="E17" i="31"/>
  <c r="W16" i="31"/>
  <c r="V16" i="31"/>
  <c r="U16" i="31"/>
  <c r="Q16" i="31"/>
  <c r="M16" i="31"/>
  <c r="I16" i="31"/>
  <c r="E16" i="31"/>
  <c r="W15" i="31"/>
  <c r="V15" i="31"/>
  <c r="U15" i="31"/>
  <c r="Q15" i="31"/>
  <c r="M15" i="31"/>
  <c r="I15" i="31"/>
  <c r="E15" i="31"/>
  <c r="W14" i="31"/>
  <c r="V14" i="31"/>
  <c r="U14" i="31"/>
  <c r="Q14" i="31"/>
  <c r="M14" i="31"/>
  <c r="I14" i="31"/>
  <c r="E14" i="31"/>
  <c r="W13" i="31"/>
  <c r="V13" i="31"/>
  <c r="U13" i="31"/>
  <c r="Q13" i="31"/>
  <c r="M13" i="31"/>
  <c r="I13" i="31"/>
  <c r="E13" i="31"/>
  <c r="W12" i="31"/>
  <c r="V12" i="31"/>
  <c r="U12" i="31"/>
  <c r="Q12" i="31"/>
  <c r="M12" i="31"/>
  <c r="I12" i="31"/>
  <c r="E12" i="31"/>
  <c r="W11" i="31"/>
  <c r="V11" i="31"/>
  <c r="U11" i="31"/>
  <c r="Q11" i="31"/>
  <c r="M11" i="31"/>
  <c r="I11" i="31"/>
  <c r="E11" i="31"/>
  <c r="W10" i="31"/>
  <c r="V10" i="31"/>
  <c r="U10" i="31"/>
  <c r="Y10" i="31"/>
  <c r="Q10" i="31"/>
  <c r="M10" i="31"/>
  <c r="I10" i="31"/>
  <c r="E10" i="31"/>
  <c r="W9" i="31"/>
  <c r="V9" i="31"/>
  <c r="U9" i="31"/>
  <c r="Q9" i="31"/>
  <c r="M9" i="31"/>
  <c r="I9" i="31"/>
  <c r="E9" i="31"/>
  <c r="W8" i="31"/>
  <c r="W24" i="31"/>
  <c r="V8" i="31"/>
  <c r="U8" i="31"/>
  <c r="Q8" i="31"/>
  <c r="M8" i="31"/>
  <c r="I8" i="31"/>
  <c r="E8" i="31"/>
  <c r="W7" i="31"/>
  <c r="V7" i="31"/>
  <c r="U7" i="31"/>
  <c r="Q7" i="31"/>
  <c r="M7" i="31"/>
  <c r="I7" i="31"/>
  <c r="E7" i="31"/>
  <c r="J46" i="31"/>
  <c r="J44" i="31"/>
  <c r="J43" i="31"/>
  <c r="J40" i="31"/>
  <c r="J36" i="31"/>
  <c r="J37" i="31"/>
  <c r="D48" i="31"/>
  <c r="F48" i="31"/>
  <c r="I24" i="31"/>
  <c r="AK16" i="7"/>
  <c r="Y12" i="31"/>
  <c r="Y11" i="31"/>
  <c r="U7" i="30"/>
  <c r="X24" i="30"/>
  <c r="T24" i="30"/>
  <c r="V7" i="30"/>
  <c r="W7" i="30"/>
  <c r="U8" i="30"/>
  <c r="Y8" i="30"/>
  <c r="V8" i="30"/>
  <c r="W8" i="30"/>
  <c r="U9" i="30"/>
  <c r="V9" i="30"/>
  <c r="W9" i="30"/>
  <c r="U10" i="30"/>
  <c r="V10" i="30"/>
  <c r="W10" i="30"/>
  <c r="U11" i="30"/>
  <c r="V11" i="30"/>
  <c r="W11" i="30"/>
  <c r="U12" i="30"/>
  <c r="V12" i="30"/>
  <c r="W12" i="30"/>
  <c r="U13" i="30"/>
  <c r="V13" i="30"/>
  <c r="W13" i="30"/>
  <c r="Y13" i="30"/>
  <c r="U14" i="30"/>
  <c r="V14" i="30"/>
  <c r="W14" i="30"/>
  <c r="U15" i="30"/>
  <c r="V15" i="30"/>
  <c r="W15" i="30"/>
  <c r="U16" i="30"/>
  <c r="V16" i="30"/>
  <c r="W16" i="30"/>
  <c r="U17" i="30"/>
  <c r="V17" i="30"/>
  <c r="W17" i="30"/>
  <c r="U18" i="30"/>
  <c r="V18" i="30"/>
  <c r="W18" i="30"/>
  <c r="U19" i="30"/>
  <c r="Y19" i="30"/>
  <c r="V19" i="30"/>
  <c r="W19" i="30"/>
  <c r="U20" i="30"/>
  <c r="V20" i="30"/>
  <c r="W20" i="30"/>
  <c r="U21" i="30"/>
  <c r="V21" i="30"/>
  <c r="W21" i="30"/>
  <c r="U22" i="30"/>
  <c r="Y22" i="30"/>
  <c r="V22" i="30"/>
  <c r="W22" i="30"/>
  <c r="U23" i="30"/>
  <c r="V23" i="30"/>
  <c r="W23" i="30"/>
  <c r="Y11" i="30"/>
  <c r="Y9" i="30"/>
  <c r="BR6" i="13"/>
  <c r="BS6" i="13" s="1"/>
  <c r="BR20" i="13"/>
  <c r="BS20" i="13" s="1"/>
  <c r="BR19" i="13"/>
  <c r="BS19" i="13" s="1"/>
  <c r="BR18" i="13"/>
  <c r="BS18" i="13" s="1"/>
  <c r="BR17" i="13"/>
  <c r="BS17" i="13" s="1"/>
  <c r="BR16" i="13"/>
  <c r="BS16" i="13" s="1"/>
  <c r="BR15" i="13"/>
  <c r="BS15" i="13" s="1"/>
  <c r="BR14" i="13"/>
  <c r="BR13" i="13"/>
  <c r="BS13" i="13" s="1"/>
  <c r="BR12" i="13"/>
  <c r="BS12" i="13" s="1"/>
  <c r="BR11" i="13"/>
  <c r="BS11" i="13" s="1"/>
  <c r="BR10" i="13"/>
  <c r="BS10" i="13" s="1"/>
  <c r="BR9" i="13"/>
  <c r="BS9" i="13" s="1"/>
  <c r="BR8" i="13"/>
  <c r="BS8" i="13" s="1"/>
  <c r="BR7" i="13"/>
  <c r="BS7" i="13" s="1"/>
  <c r="BR5" i="13"/>
  <c r="BS5" i="13" s="1"/>
  <c r="BR4" i="13"/>
  <c r="BS4" i="13" s="1"/>
  <c r="BS14" i="13"/>
  <c r="BQ21" i="13"/>
  <c r="BL21" i="13"/>
  <c r="BK21" i="13"/>
  <c r="H36" i="30"/>
  <c r="J36" i="30"/>
  <c r="D47" i="30"/>
  <c r="C47" i="30"/>
  <c r="B47" i="30"/>
  <c r="E49" i="29"/>
  <c r="H49" i="29"/>
  <c r="H51" i="29"/>
  <c r="E50" i="29"/>
  <c r="E48" i="29"/>
  <c r="E37" i="29"/>
  <c r="E38" i="29"/>
  <c r="H38" i="29"/>
  <c r="E39" i="29"/>
  <c r="H39" i="29"/>
  <c r="E40" i="29"/>
  <c r="E41" i="29"/>
  <c r="E42" i="29"/>
  <c r="E43" i="29"/>
  <c r="E44" i="29"/>
  <c r="E45" i="29"/>
  <c r="E46" i="29"/>
  <c r="AE19" i="7"/>
  <c r="AE18" i="7"/>
  <c r="AE17" i="7"/>
  <c r="AE16" i="7"/>
  <c r="AE15" i="7"/>
  <c r="AE14" i="7"/>
  <c r="AE13" i="7"/>
  <c r="AE12" i="7"/>
  <c r="AE11" i="7"/>
  <c r="AE10" i="7"/>
  <c r="AE9" i="7"/>
  <c r="AE8" i="7"/>
  <c r="AE7" i="7"/>
  <c r="AE6" i="7"/>
  <c r="AE5" i="7"/>
  <c r="AE4" i="7"/>
  <c r="AE3" i="7"/>
  <c r="AD19" i="7"/>
  <c r="AD18" i="7"/>
  <c r="AD17" i="7"/>
  <c r="AD16" i="7"/>
  <c r="AD15" i="7"/>
  <c r="AD14" i="7"/>
  <c r="AD13" i="7"/>
  <c r="AG13" i="7" s="1"/>
  <c r="AD12" i="7"/>
  <c r="AD11" i="7"/>
  <c r="AG11" i="7" s="1"/>
  <c r="AD10" i="7"/>
  <c r="AD9" i="7"/>
  <c r="AG9" i="7" s="1"/>
  <c r="AD8" i="7"/>
  <c r="AD7" i="7"/>
  <c r="AD6" i="7"/>
  <c r="AD5" i="7"/>
  <c r="AD4" i="7"/>
  <c r="AD3" i="7"/>
  <c r="BP21" i="13"/>
  <c r="BO21" i="13"/>
  <c r="E47" i="30"/>
  <c r="F47" i="30"/>
  <c r="G47" i="30"/>
  <c r="H46" i="30"/>
  <c r="J46" i="30"/>
  <c r="H38" i="30"/>
  <c r="J38" i="30"/>
  <c r="E37" i="30"/>
  <c r="H37" i="30"/>
  <c r="F37" i="30"/>
  <c r="F48" i="30"/>
  <c r="G37" i="30"/>
  <c r="C37" i="30"/>
  <c r="C48" i="30"/>
  <c r="D37" i="30"/>
  <c r="D48" i="30"/>
  <c r="B37" i="30"/>
  <c r="B48" i="30"/>
  <c r="H45" i="30"/>
  <c r="J45" i="30"/>
  <c r="H44" i="30"/>
  <c r="J44" i="30"/>
  <c r="H43" i="30"/>
  <c r="J43" i="30"/>
  <c r="H42" i="30"/>
  <c r="J42" i="30"/>
  <c r="H41" i="30"/>
  <c r="J41" i="30"/>
  <c r="H40" i="30"/>
  <c r="H39" i="30"/>
  <c r="J39" i="30"/>
  <c r="S24" i="30"/>
  <c r="R24" i="30"/>
  <c r="P24" i="30"/>
  <c r="O24" i="30"/>
  <c r="N24" i="30"/>
  <c r="L24" i="30"/>
  <c r="K24" i="30"/>
  <c r="J24" i="30"/>
  <c r="M24" i="30"/>
  <c r="H24" i="30"/>
  <c r="G24" i="30"/>
  <c r="F24" i="30"/>
  <c r="D24" i="30"/>
  <c r="C24" i="30"/>
  <c r="B24" i="30"/>
  <c r="Q23" i="30"/>
  <c r="M23" i="30"/>
  <c r="I23" i="30"/>
  <c r="E23" i="30"/>
  <c r="Q22" i="30"/>
  <c r="M22" i="30"/>
  <c r="I22" i="30"/>
  <c r="E22" i="30"/>
  <c r="Q21" i="30"/>
  <c r="M21" i="30"/>
  <c r="I21" i="30"/>
  <c r="E21" i="30"/>
  <c r="Q20" i="30"/>
  <c r="M20" i="30"/>
  <c r="I20" i="30"/>
  <c r="E20" i="30"/>
  <c r="Q19" i="30"/>
  <c r="M19" i="30"/>
  <c r="I19" i="30"/>
  <c r="E19" i="30"/>
  <c r="Q18" i="30"/>
  <c r="M18" i="30"/>
  <c r="I18" i="30"/>
  <c r="E18" i="30"/>
  <c r="Q17" i="30"/>
  <c r="M17" i="30"/>
  <c r="I17" i="30"/>
  <c r="E17" i="30"/>
  <c r="Q16" i="30"/>
  <c r="M16" i="30"/>
  <c r="I16" i="30"/>
  <c r="E16" i="30"/>
  <c r="Q15" i="30"/>
  <c r="M15" i="30"/>
  <c r="I15" i="30"/>
  <c r="E15" i="30"/>
  <c r="Q14" i="30"/>
  <c r="M14" i="30"/>
  <c r="I14" i="30"/>
  <c r="E14" i="30"/>
  <c r="Q13" i="30"/>
  <c r="M13" i="30"/>
  <c r="I13" i="30"/>
  <c r="E13" i="30"/>
  <c r="Q12" i="30"/>
  <c r="M12" i="30"/>
  <c r="I12" i="30"/>
  <c r="E12" i="30"/>
  <c r="Q11" i="30"/>
  <c r="M11" i="30"/>
  <c r="I11" i="30"/>
  <c r="E11" i="30"/>
  <c r="Q10" i="30"/>
  <c r="M10" i="30"/>
  <c r="I10" i="30"/>
  <c r="E10" i="30"/>
  <c r="Q9" i="30"/>
  <c r="M9" i="30"/>
  <c r="I9" i="30"/>
  <c r="E9" i="30"/>
  <c r="Q8" i="30"/>
  <c r="M8" i="30"/>
  <c r="I8" i="30"/>
  <c r="E8" i="30"/>
  <c r="Q7" i="30"/>
  <c r="M7" i="30"/>
  <c r="I7" i="30"/>
  <c r="E7" i="30"/>
  <c r="I24" i="30"/>
  <c r="E24" i="30"/>
  <c r="H37" i="29"/>
  <c r="E36" i="29"/>
  <c r="E47" i="29"/>
  <c r="V7" i="29"/>
  <c r="V8" i="29"/>
  <c r="V9" i="29"/>
  <c r="V10" i="29"/>
  <c r="V11" i="29"/>
  <c r="V12" i="29"/>
  <c r="V13" i="29"/>
  <c r="V14" i="29"/>
  <c r="V15" i="29"/>
  <c r="V16" i="29"/>
  <c r="V17" i="29"/>
  <c r="V18" i="29"/>
  <c r="V19" i="29"/>
  <c r="V20" i="29"/>
  <c r="V21" i="29"/>
  <c r="V22" i="29"/>
  <c r="V23" i="29"/>
  <c r="X23" i="29"/>
  <c r="T24" i="29"/>
  <c r="R24" i="29"/>
  <c r="F47" i="29"/>
  <c r="G47" i="29"/>
  <c r="F11" i="29"/>
  <c r="AB16" i="7"/>
  <c r="AB11" i="7"/>
  <c r="AA19" i="7"/>
  <c r="AA18" i="7"/>
  <c r="AA17" i="7"/>
  <c r="AA16" i="7"/>
  <c r="AA15" i="7"/>
  <c r="AA14" i="7"/>
  <c r="AA13" i="7"/>
  <c r="AA12" i="7"/>
  <c r="AA11" i="7"/>
  <c r="AA10" i="7"/>
  <c r="AC10" i="7" s="1"/>
  <c r="AA9" i="7"/>
  <c r="AA8" i="7"/>
  <c r="AA7" i="7"/>
  <c r="AA6" i="7"/>
  <c r="AA5" i="7"/>
  <c r="AA4" i="7"/>
  <c r="AB3" i="7"/>
  <c r="AB19" i="7"/>
  <c r="AC19" i="7" s="1"/>
  <c r="AB18" i="7"/>
  <c r="AB17" i="7"/>
  <c r="AB15" i="7"/>
  <c r="AB14" i="7"/>
  <c r="AC14" i="7" s="1"/>
  <c r="AB13" i="7"/>
  <c r="AC13" i="7" s="1"/>
  <c r="AB12" i="7"/>
  <c r="AB10" i="7"/>
  <c r="AB9" i="7"/>
  <c r="AB8" i="7"/>
  <c r="AB7" i="7"/>
  <c r="AB6" i="7"/>
  <c r="AC6" i="7" s="1"/>
  <c r="AB5" i="7"/>
  <c r="AB4" i="7"/>
  <c r="AA3" i="7"/>
  <c r="AB2" i="7"/>
  <c r="AA2" i="7"/>
  <c r="BM20" i="13"/>
  <c r="BN20" i="13" s="1"/>
  <c r="BM19" i="13"/>
  <c r="BN19" i="13" s="1"/>
  <c r="BM18" i="13"/>
  <c r="BN18" i="13" s="1"/>
  <c r="BM17" i="13"/>
  <c r="BN17" i="13" s="1"/>
  <c r="BM16" i="13"/>
  <c r="BN16" i="13" s="1"/>
  <c r="BM15" i="13"/>
  <c r="BN15" i="13" s="1"/>
  <c r="BM14" i="13"/>
  <c r="BN14" i="13" s="1"/>
  <c r="BM13" i="13"/>
  <c r="BN13" i="13"/>
  <c r="BM12" i="13"/>
  <c r="BN12" i="13" s="1"/>
  <c r="BM11" i="13"/>
  <c r="BN11" i="13" s="1"/>
  <c r="BM10" i="13"/>
  <c r="BN10" i="13" s="1"/>
  <c r="BM9" i="13"/>
  <c r="BN9" i="13" s="1"/>
  <c r="BM8" i="13"/>
  <c r="BN8" i="13" s="1"/>
  <c r="BM7" i="13"/>
  <c r="BN7" i="13" s="1"/>
  <c r="BM6" i="13"/>
  <c r="BN6" i="13" s="1"/>
  <c r="BM5" i="13"/>
  <c r="BN5" i="13" s="1"/>
  <c r="BM4" i="13"/>
  <c r="H47" i="28"/>
  <c r="H48" i="29"/>
  <c r="H44" i="29"/>
  <c r="H41" i="29"/>
  <c r="H42" i="29"/>
  <c r="U7" i="29"/>
  <c r="W7" i="29"/>
  <c r="U8" i="29"/>
  <c r="W8" i="29"/>
  <c r="X8" i="29"/>
  <c r="U9" i="29"/>
  <c r="W9" i="29"/>
  <c r="W24" i="29"/>
  <c r="U10" i="29"/>
  <c r="W10" i="29"/>
  <c r="X10" i="29"/>
  <c r="U11" i="29"/>
  <c r="W11" i="29"/>
  <c r="U12" i="29"/>
  <c r="W12" i="29"/>
  <c r="U13" i="29"/>
  <c r="W13" i="29"/>
  <c r="U14" i="29"/>
  <c r="W14" i="29"/>
  <c r="U15" i="29"/>
  <c r="W15" i="29"/>
  <c r="X15" i="29"/>
  <c r="U16" i="29"/>
  <c r="W16" i="29"/>
  <c r="X16" i="29"/>
  <c r="U17" i="29"/>
  <c r="W17" i="29"/>
  <c r="U18" i="29"/>
  <c r="W18" i="29"/>
  <c r="U19" i="29"/>
  <c r="W19" i="29"/>
  <c r="U20" i="29"/>
  <c r="W20" i="29"/>
  <c r="X20" i="29"/>
  <c r="U21" i="29"/>
  <c r="W21" i="29"/>
  <c r="X21" i="29"/>
  <c r="G51" i="29"/>
  <c r="F51" i="29"/>
  <c r="F52" i="29"/>
  <c r="D51" i="29"/>
  <c r="C51" i="29"/>
  <c r="B51" i="29"/>
  <c r="H50" i="29"/>
  <c r="D47" i="29"/>
  <c r="C47" i="29"/>
  <c r="B47" i="29"/>
  <c r="H46" i="29"/>
  <c r="H45" i="29"/>
  <c r="H43" i="29"/>
  <c r="H40" i="29"/>
  <c r="H36" i="29"/>
  <c r="S24" i="29"/>
  <c r="P24" i="29"/>
  <c r="O24" i="29"/>
  <c r="N24" i="29"/>
  <c r="Q24" i="29"/>
  <c r="L24" i="29"/>
  <c r="K24" i="29"/>
  <c r="J24" i="29"/>
  <c r="M24" i="29"/>
  <c r="D24" i="29"/>
  <c r="C24" i="29"/>
  <c r="W23" i="29"/>
  <c r="U23" i="29"/>
  <c r="Q23" i="29"/>
  <c r="M23" i="29"/>
  <c r="I23" i="29"/>
  <c r="E23" i="29"/>
  <c r="W22" i="29"/>
  <c r="U22" i="29"/>
  <c r="Q22" i="29"/>
  <c r="M22" i="29"/>
  <c r="I22" i="29"/>
  <c r="E22" i="29"/>
  <c r="Q21" i="29"/>
  <c r="M21" i="29"/>
  <c r="I21" i="29"/>
  <c r="E21" i="29"/>
  <c r="Q20" i="29"/>
  <c r="M20" i="29"/>
  <c r="I20" i="29"/>
  <c r="E20" i="29"/>
  <c r="Q19" i="29"/>
  <c r="M19" i="29"/>
  <c r="I19" i="29"/>
  <c r="E19" i="29"/>
  <c r="Q18" i="29"/>
  <c r="M18" i="29"/>
  <c r="I18" i="29"/>
  <c r="E18" i="29"/>
  <c r="Q17" i="29"/>
  <c r="M17" i="29"/>
  <c r="I17" i="29"/>
  <c r="E17" i="29"/>
  <c r="Q16" i="29"/>
  <c r="M16" i="29"/>
  <c r="H24" i="29"/>
  <c r="G24" i="29"/>
  <c r="E16" i="29"/>
  <c r="Q15" i="29"/>
  <c r="M15" i="29"/>
  <c r="I15" i="29"/>
  <c r="E15" i="29"/>
  <c r="Q14" i="29"/>
  <c r="M14" i="29"/>
  <c r="I14" i="29"/>
  <c r="E14" i="29"/>
  <c r="Q13" i="29"/>
  <c r="M13" i="29"/>
  <c r="I13" i="29"/>
  <c r="E13" i="29"/>
  <c r="Q12" i="29"/>
  <c r="M12" i="29"/>
  <c r="I12" i="29"/>
  <c r="E12" i="29"/>
  <c r="Q11" i="29"/>
  <c r="M11" i="29"/>
  <c r="I11" i="29"/>
  <c r="E11" i="29"/>
  <c r="Q10" i="29"/>
  <c r="M10" i="29"/>
  <c r="I10" i="29"/>
  <c r="E10" i="29"/>
  <c r="Q9" i="29"/>
  <c r="M9" i="29"/>
  <c r="I9" i="29"/>
  <c r="E9" i="29"/>
  <c r="Q8" i="29"/>
  <c r="M8" i="29"/>
  <c r="I8" i="29"/>
  <c r="E8" i="29"/>
  <c r="Q7" i="29"/>
  <c r="M7" i="29"/>
  <c r="I7" i="29"/>
  <c r="E7" i="29"/>
  <c r="D52" i="29"/>
  <c r="X17" i="29"/>
  <c r="X7" i="29"/>
  <c r="B24" i="29"/>
  <c r="F24" i="29"/>
  <c r="X14" i="29"/>
  <c r="I16" i="29"/>
  <c r="H45" i="28"/>
  <c r="H50" i="28"/>
  <c r="U7" i="28"/>
  <c r="F9" i="28"/>
  <c r="F14" i="28"/>
  <c r="I14" i="28"/>
  <c r="F11" i="28"/>
  <c r="T11" i="28"/>
  <c r="B14" i="28"/>
  <c r="B24" i="28"/>
  <c r="P24" i="28"/>
  <c r="H41" i="28"/>
  <c r="H16" i="28"/>
  <c r="G16" i="28"/>
  <c r="G24" i="28"/>
  <c r="F16" i="28"/>
  <c r="E21" i="28"/>
  <c r="G50" i="28"/>
  <c r="G51" i="28"/>
  <c r="F50" i="28"/>
  <c r="E50" i="28"/>
  <c r="D50" i="28"/>
  <c r="C50" i="28"/>
  <c r="B50" i="28"/>
  <c r="H49" i="28"/>
  <c r="H48" i="28"/>
  <c r="H46" i="28"/>
  <c r="G44" i="28"/>
  <c r="F44" i="28"/>
  <c r="F51" i="28"/>
  <c r="E44" i="28"/>
  <c r="E51" i="28"/>
  <c r="D44" i="28"/>
  <c r="C44" i="28"/>
  <c r="C51" i="28"/>
  <c r="B44" i="28"/>
  <c r="B51" i="28"/>
  <c r="H43" i="28"/>
  <c r="H42" i="28"/>
  <c r="H40" i="28"/>
  <c r="H39" i="28"/>
  <c r="H44" i="28"/>
  <c r="H38" i="28"/>
  <c r="H37" i="28"/>
  <c r="H36" i="28"/>
  <c r="S24" i="28"/>
  <c r="R24" i="28"/>
  <c r="L24" i="28"/>
  <c r="K24" i="28"/>
  <c r="J24" i="28"/>
  <c r="M24" i="28"/>
  <c r="D24" i="28"/>
  <c r="C24" i="28"/>
  <c r="V23" i="28"/>
  <c r="U23" i="28"/>
  <c r="T23" i="28"/>
  <c r="Q23" i="28"/>
  <c r="M23" i="28"/>
  <c r="I23" i="28"/>
  <c r="E23" i="28"/>
  <c r="V22" i="28"/>
  <c r="U22" i="28"/>
  <c r="T22" i="28"/>
  <c r="Q22" i="28"/>
  <c r="M22" i="28"/>
  <c r="I22" i="28"/>
  <c r="E22" i="28"/>
  <c r="V21" i="28"/>
  <c r="U21" i="28"/>
  <c r="T21" i="28"/>
  <c r="Q21" i="28"/>
  <c r="M21" i="28"/>
  <c r="I21" i="28"/>
  <c r="V20" i="28"/>
  <c r="U20" i="28"/>
  <c r="T20" i="28"/>
  <c r="Q20" i="28"/>
  <c r="M20" i="28"/>
  <c r="I20" i="28"/>
  <c r="E20" i="28"/>
  <c r="V19" i="28"/>
  <c r="U19" i="28"/>
  <c r="W19" i="28"/>
  <c r="T19" i="28"/>
  <c r="Q19" i="28"/>
  <c r="M19" i="28"/>
  <c r="I19" i="28"/>
  <c r="E19" i="28"/>
  <c r="V18" i="28"/>
  <c r="U18" i="28"/>
  <c r="T18" i="28"/>
  <c r="W18" i="28"/>
  <c r="Q18" i="28"/>
  <c r="M18" i="28"/>
  <c r="I18" i="28"/>
  <c r="E18" i="28"/>
  <c r="V17" i="28"/>
  <c r="U17" i="28"/>
  <c r="M17" i="28"/>
  <c r="I17" i="28"/>
  <c r="E17" i="28"/>
  <c r="T16" i="28"/>
  <c r="Q16" i="28"/>
  <c r="M16" i="28"/>
  <c r="E16" i="28"/>
  <c r="V15" i="28"/>
  <c r="W15" i="28"/>
  <c r="U15" i="28"/>
  <c r="T15" i="28"/>
  <c r="Q15" i="28"/>
  <c r="M15" i="28"/>
  <c r="I15" i="28"/>
  <c r="E15" i="28"/>
  <c r="V14" i="28"/>
  <c r="M14" i="28"/>
  <c r="V13" i="28"/>
  <c r="U13" i="28"/>
  <c r="T13" i="28"/>
  <c r="W13" i="28"/>
  <c r="Q13" i="28"/>
  <c r="M13" i="28"/>
  <c r="I13" i="28"/>
  <c r="E13" i="28"/>
  <c r="V12" i="28"/>
  <c r="W12" i="28"/>
  <c r="T12" i="28"/>
  <c r="M12" i="28"/>
  <c r="I12" i="28"/>
  <c r="E12" i="28"/>
  <c r="V11" i="28"/>
  <c r="U11" i="28"/>
  <c r="Q11" i="28"/>
  <c r="M11" i="28"/>
  <c r="I11" i="28"/>
  <c r="E11" i="28"/>
  <c r="V10" i="28"/>
  <c r="U10" i="28"/>
  <c r="T10" i="28"/>
  <c r="Q10" i="28"/>
  <c r="M10" i="28"/>
  <c r="I10" i="28"/>
  <c r="E10" i="28"/>
  <c r="V9" i="28"/>
  <c r="U9" i="28"/>
  <c r="T9" i="28"/>
  <c r="Q9" i="28"/>
  <c r="M9" i="28"/>
  <c r="I9" i="28"/>
  <c r="E9" i="28"/>
  <c r="V8" i="28"/>
  <c r="U8" i="28"/>
  <c r="T8" i="28"/>
  <c r="Q8" i="28"/>
  <c r="M8" i="28"/>
  <c r="I8" i="28"/>
  <c r="E8" i="28"/>
  <c r="V7" i="28"/>
  <c r="T7" i="28"/>
  <c r="Q7" i="28"/>
  <c r="M7" i="28"/>
  <c r="I7" i="28"/>
  <c r="E7" i="28"/>
  <c r="Y3" i="7"/>
  <c r="Y19" i="7"/>
  <c r="Z19" i="7" s="1"/>
  <c r="X19" i="7"/>
  <c r="Y18" i="7"/>
  <c r="X18" i="7"/>
  <c r="Y17" i="7"/>
  <c r="X17" i="7"/>
  <c r="Y16" i="7"/>
  <c r="X16" i="7"/>
  <c r="Y15" i="7"/>
  <c r="X15" i="7"/>
  <c r="Y14" i="7"/>
  <c r="X14" i="7"/>
  <c r="Y13" i="7"/>
  <c r="X13" i="7"/>
  <c r="Y12" i="7"/>
  <c r="X12" i="7"/>
  <c r="Y11" i="7"/>
  <c r="X11" i="7"/>
  <c r="Y10" i="7"/>
  <c r="X10" i="7"/>
  <c r="Y9" i="7"/>
  <c r="X9" i="7"/>
  <c r="Y8" i="7"/>
  <c r="X8" i="7"/>
  <c r="Y7" i="7"/>
  <c r="X7" i="7"/>
  <c r="Y6" i="7"/>
  <c r="X6" i="7"/>
  <c r="Y5" i="7"/>
  <c r="X5" i="7"/>
  <c r="Y4" i="7"/>
  <c r="X4" i="7"/>
  <c r="Z4" i="7" s="1"/>
  <c r="X3" i="7"/>
  <c r="Y2" i="7"/>
  <c r="X2" i="7"/>
  <c r="W8" i="28"/>
  <c r="W21" i="28"/>
  <c r="BH21" i="13"/>
  <c r="BG21" i="13"/>
  <c r="BI20" i="13"/>
  <c r="BJ20" i="13" s="1"/>
  <c r="BI19" i="13"/>
  <c r="BJ19" i="13" s="1"/>
  <c r="BI18" i="13"/>
  <c r="BJ18" i="13" s="1"/>
  <c r="BI17" i="13"/>
  <c r="BJ17" i="13" s="1"/>
  <c r="BI16" i="13"/>
  <c r="BJ16" i="13" s="1"/>
  <c r="BI15" i="13"/>
  <c r="BJ15" i="13" s="1"/>
  <c r="BI14" i="13"/>
  <c r="BJ14" i="13" s="1"/>
  <c r="BI13" i="13"/>
  <c r="BJ13" i="13" s="1"/>
  <c r="BI12" i="13"/>
  <c r="BJ12" i="13" s="1"/>
  <c r="BI11" i="13"/>
  <c r="BJ11" i="13" s="1"/>
  <c r="BI10" i="13"/>
  <c r="BJ10" i="13" s="1"/>
  <c r="BI9" i="13"/>
  <c r="BJ9" i="13" s="1"/>
  <c r="BI8" i="13"/>
  <c r="BJ8" i="13" s="1"/>
  <c r="BI7" i="13"/>
  <c r="BJ7" i="13" s="1"/>
  <c r="BI6" i="13"/>
  <c r="BJ6" i="13" s="1"/>
  <c r="BI5" i="13"/>
  <c r="BJ5" i="13" s="1"/>
  <c r="BI4" i="13"/>
  <c r="BJ4" i="13" s="1"/>
  <c r="Z10" i="7"/>
  <c r="V19" i="7"/>
  <c r="W19" i="7" s="1"/>
  <c r="U19" i="7"/>
  <c r="V18" i="7"/>
  <c r="U18" i="7"/>
  <c r="V17" i="7"/>
  <c r="U17" i="7"/>
  <c r="V16" i="7"/>
  <c r="U16" i="7"/>
  <c r="V15" i="7"/>
  <c r="U15" i="7"/>
  <c r="V14" i="7"/>
  <c r="U14" i="7"/>
  <c r="V13" i="7"/>
  <c r="U13" i="7"/>
  <c r="V12" i="7"/>
  <c r="U12" i="7"/>
  <c r="W12" i="7" s="1"/>
  <c r="V11" i="7"/>
  <c r="W11" i="7" s="1"/>
  <c r="U11" i="7"/>
  <c r="V10" i="7"/>
  <c r="U10" i="7"/>
  <c r="V9" i="7"/>
  <c r="U9" i="7"/>
  <c r="V8" i="7"/>
  <c r="U8" i="7"/>
  <c r="V7" i="7"/>
  <c r="U7" i="7"/>
  <c r="V6" i="7"/>
  <c r="U6" i="7"/>
  <c r="V5" i="7"/>
  <c r="U5" i="7"/>
  <c r="V4" i="7"/>
  <c r="U4" i="7"/>
  <c r="U3" i="7"/>
  <c r="W3" i="7" s="1"/>
  <c r="V7" i="27"/>
  <c r="U7" i="27"/>
  <c r="T7" i="27"/>
  <c r="T24" i="27"/>
  <c r="G51" i="27"/>
  <c r="F51" i="27"/>
  <c r="E51" i="27"/>
  <c r="D51" i="27"/>
  <c r="C51" i="27"/>
  <c r="C52" i="27"/>
  <c r="B51" i="27"/>
  <c r="H50" i="27"/>
  <c r="H49" i="27"/>
  <c r="H48" i="27"/>
  <c r="H47" i="27"/>
  <c r="H46" i="27"/>
  <c r="H45" i="27"/>
  <c r="H44" i="27"/>
  <c r="G43" i="27"/>
  <c r="F43" i="27"/>
  <c r="E43" i="27"/>
  <c r="D43" i="27"/>
  <c r="D52" i="27"/>
  <c r="C43" i="27"/>
  <c r="B43" i="27"/>
  <c r="H42" i="27"/>
  <c r="H41" i="27"/>
  <c r="H40" i="27"/>
  <c r="H39" i="27"/>
  <c r="H38" i="27"/>
  <c r="H37" i="27"/>
  <c r="H36" i="27"/>
  <c r="E52" i="27"/>
  <c r="F52" i="27"/>
  <c r="AU21" i="13"/>
  <c r="AV21" i="13"/>
  <c r="S24" i="27"/>
  <c r="R24" i="27"/>
  <c r="P24" i="27"/>
  <c r="O24" i="27"/>
  <c r="N24" i="27"/>
  <c r="L24" i="27"/>
  <c r="M24" i="27"/>
  <c r="K24" i="27"/>
  <c r="J24" i="27"/>
  <c r="H24" i="27"/>
  <c r="G24" i="27"/>
  <c r="F24" i="27"/>
  <c r="D24" i="27"/>
  <c r="C24" i="27"/>
  <c r="B24" i="27"/>
  <c r="V23" i="27"/>
  <c r="U23" i="27"/>
  <c r="T23" i="27"/>
  <c r="Q23" i="27"/>
  <c r="M23" i="27"/>
  <c r="I23" i="27"/>
  <c r="E23" i="27"/>
  <c r="V22" i="27"/>
  <c r="U22" i="27"/>
  <c r="T22" i="27"/>
  <c r="Q22" i="27"/>
  <c r="M22" i="27"/>
  <c r="I22" i="27"/>
  <c r="E22" i="27"/>
  <c r="V21" i="27"/>
  <c r="U21" i="27"/>
  <c r="W21" i="27"/>
  <c r="T21" i="27"/>
  <c r="Q21" i="27"/>
  <c r="M21" i="27"/>
  <c r="I21" i="27"/>
  <c r="V20" i="27"/>
  <c r="U20" i="27"/>
  <c r="T20" i="27"/>
  <c r="W20" i="27"/>
  <c r="Q20" i="27"/>
  <c r="M20" i="27"/>
  <c r="I20" i="27"/>
  <c r="E20" i="27"/>
  <c r="V19" i="27"/>
  <c r="U19" i="27"/>
  <c r="T19" i="27"/>
  <c r="Q19" i="27"/>
  <c r="M19" i="27"/>
  <c r="I19" i="27"/>
  <c r="E19" i="27"/>
  <c r="V18" i="27"/>
  <c r="V24" i="27"/>
  <c r="U18" i="27"/>
  <c r="T18" i="27"/>
  <c r="Q18" i="27"/>
  <c r="M18" i="27"/>
  <c r="I18" i="27"/>
  <c r="E18" i="27"/>
  <c r="V17" i="27"/>
  <c r="W17" i="27"/>
  <c r="U17" i="27"/>
  <c r="T17" i="27"/>
  <c r="Q17" i="27"/>
  <c r="M17" i="27"/>
  <c r="I17" i="27"/>
  <c r="E17" i="27"/>
  <c r="V16" i="27"/>
  <c r="U16" i="27"/>
  <c r="T16" i="27"/>
  <c r="Q16" i="27"/>
  <c r="M16" i="27"/>
  <c r="I16" i="27"/>
  <c r="E16" i="27"/>
  <c r="V15" i="27"/>
  <c r="U15" i="27"/>
  <c r="T15" i="27"/>
  <c r="W15" i="27"/>
  <c r="Q15" i="27"/>
  <c r="M15" i="27"/>
  <c r="I15" i="27"/>
  <c r="E15" i="27"/>
  <c r="V14" i="27"/>
  <c r="U14" i="27"/>
  <c r="T14" i="27"/>
  <c r="Q14" i="27"/>
  <c r="M14" i="27"/>
  <c r="I14" i="27"/>
  <c r="E14" i="27"/>
  <c r="V13" i="27"/>
  <c r="U13" i="27"/>
  <c r="W13" i="27"/>
  <c r="T13" i="27"/>
  <c r="Q13" i="27"/>
  <c r="M13" i="27"/>
  <c r="I13" i="27"/>
  <c r="E13" i="27"/>
  <c r="V12" i="27"/>
  <c r="U12" i="27"/>
  <c r="T12" i="27"/>
  <c r="Q12" i="27"/>
  <c r="M12" i="27"/>
  <c r="I12" i="27"/>
  <c r="E12" i="27"/>
  <c r="V11" i="27"/>
  <c r="U11" i="27"/>
  <c r="T11" i="27"/>
  <c r="Q11" i="27"/>
  <c r="M11" i="27"/>
  <c r="I11" i="27"/>
  <c r="E11" i="27"/>
  <c r="V10" i="27"/>
  <c r="U10" i="27"/>
  <c r="T10" i="27"/>
  <c r="Q10" i="27"/>
  <c r="M10" i="27"/>
  <c r="I10" i="27"/>
  <c r="E10" i="27"/>
  <c r="V9" i="27"/>
  <c r="U9" i="27"/>
  <c r="T9" i="27"/>
  <c r="Q9" i="27"/>
  <c r="M9" i="27"/>
  <c r="I9" i="27"/>
  <c r="E9" i="27"/>
  <c r="V8" i="27"/>
  <c r="U8" i="27"/>
  <c r="T8" i="27"/>
  <c r="Q8" i="27"/>
  <c r="M8" i="27"/>
  <c r="I8" i="27"/>
  <c r="E8" i="27"/>
  <c r="Q7" i="27"/>
  <c r="M7" i="27"/>
  <c r="I7" i="27"/>
  <c r="E7" i="27"/>
  <c r="W16" i="27"/>
  <c r="I24" i="27"/>
  <c r="W22" i="27"/>
  <c r="W12" i="27"/>
  <c r="V2" i="7"/>
  <c r="U2" i="7"/>
  <c r="AB4" i="4"/>
  <c r="AA4" i="4"/>
  <c r="AB20" i="4"/>
  <c r="AA20" i="4"/>
  <c r="Z20" i="4"/>
  <c r="AB19" i="4"/>
  <c r="AA19" i="4"/>
  <c r="Z19" i="4"/>
  <c r="AC19" i="4" s="1"/>
  <c r="AB18" i="4"/>
  <c r="AC18" i="4" s="1"/>
  <c r="AA18" i="4"/>
  <c r="Z18" i="4"/>
  <c r="AB17" i="4"/>
  <c r="AA17" i="4"/>
  <c r="Z17" i="4"/>
  <c r="AB16" i="4"/>
  <c r="AA16" i="4"/>
  <c r="Z16" i="4"/>
  <c r="AB15" i="4"/>
  <c r="AA15" i="4"/>
  <c r="Z15" i="4"/>
  <c r="AB14" i="4"/>
  <c r="AC14" i="4" s="1"/>
  <c r="AA14" i="4"/>
  <c r="Z14" i="4"/>
  <c r="AB13" i="4"/>
  <c r="AA13" i="4"/>
  <c r="Z13" i="4"/>
  <c r="AB12" i="4"/>
  <c r="AA12" i="4"/>
  <c r="Z12" i="4"/>
  <c r="AC12" i="4" s="1"/>
  <c r="AB11" i="4"/>
  <c r="AA11" i="4"/>
  <c r="Z11" i="4"/>
  <c r="AB10" i="4"/>
  <c r="AA10" i="4"/>
  <c r="Z10" i="4"/>
  <c r="AB9" i="4"/>
  <c r="AA9" i="4"/>
  <c r="Z9" i="4"/>
  <c r="AB8" i="4"/>
  <c r="AA8" i="4"/>
  <c r="Z8" i="4"/>
  <c r="AB7" i="4"/>
  <c r="AA7" i="4"/>
  <c r="Z7" i="4"/>
  <c r="AB6" i="4"/>
  <c r="AA6" i="4"/>
  <c r="Z6" i="4"/>
  <c r="AB5" i="4"/>
  <c r="AA5" i="4"/>
  <c r="Z5" i="4"/>
  <c r="Z4" i="4"/>
  <c r="BE4" i="13"/>
  <c r="BD21" i="13"/>
  <c r="BC21" i="13"/>
  <c r="BA21" i="13"/>
  <c r="AZ21" i="13"/>
  <c r="AY21" i="13"/>
  <c r="BE20" i="13"/>
  <c r="BB20" i="13"/>
  <c r="BE19" i="13"/>
  <c r="BB19" i="13"/>
  <c r="BE18" i="13"/>
  <c r="BB18" i="13"/>
  <c r="BE17" i="13"/>
  <c r="BB17" i="13"/>
  <c r="BE16" i="13"/>
  <c r="BB16" i="13"/>
  <c r="BE15" i="13"/>
  <c r="BB15" i="13"/>
  <c r="BF15" i="13" s="1"/>
  <c r="BE14" i="13"/>
  <c r="BB14" i="13"/>
  <c r="BE13" i="13"/>
  <c r="BB13" i="13"/>
  <c r="BE12" i="13"/>
  <c r="BB12" i="13"/>
  <c r="BE11" i="13"/>
  <c r="BB11" i="13"/>
  <c r="BE10" i="13"/>
  <c r="BB10" i="13"/>
  <c r="BE9" i="13"/>
  <c r="BB9" i="13"/>
  <c r="BE8" i="13"/>
  <c r="BB8" i="13"/>
  <c r="BE7" i="13"/>
  <c r="BB7" i="13"/>
  <c r="BE6" i="13"/>
  <c r="BB6" i="13"/>
  <c r="BE5" i="13"/>
  <c r="BB5" i="13"/>
  <c r="BF5" i="13" s="1"/>
  <c r="BB4" i="13"/>
  <c r="AR21" i="13"/>
  <c r="S3" i="7"/>
  <c r="S19" i="7"/>
  <c r="T19" i="7" s="1"/>
  <c r="R19" i="7"/>
  <c r="S18" i="7"/>
  <c r="R18" i="7"/>
  <c r="S17" i="7"/>
  <c r="R17" i="7"/>
  <c r="S16" i="7"/>
  <c r="R16" i="7"/>
  <c r="S15" i="7"/>
  <c r="T15" i="7" s="1"/>
  <c r="R15" i="7"/>
  <c r="S14" i="7"/>
  <c r="R14" i="7"/>
  <c r="S13" i="7"/>
  <c r="R13" i="7"/>
  <c r="S12" i="7"/>
  <c r="R12" i="7"/>
  <c r="T12" i="7" s="1"/>
  <c r="S11" i="7"/>
  <c r="T11" i="7" s="1"/>
  <c r="R11" i="7"/>
  <c r="S10" i="7"/>
  <c r="R10" i="7"/>
  <c r="T10" i="7" s="1"/>
  <c r="S9" i="7"/>
  <c r="R9" i="7"/>
  <c r="S8" i="7"/>
  <c r="R8" i="7"/>
  <c r="S7" i="7"/>
  <c r="R7" i="7"/>
  <c r="S6" i="7"/>
  <c r="R6" i="7"/>
  <c r="S5" i="7"/>
  <c r="R5" i="7"/>
  <c r="S4" i="7"/>
  <c r="R4" i="7"/>
  <c r="R3" i="7"/>
  <c r="X18" i="4"/>
  <c r="X17" i="4"/>
  <c r="X16" i="4"/>
  <c r="X15" i="4"/>
  <c r="X21" i="4" s="1"/>
  <c r="W20" i="4"/>
  <c r="Y20" i="4" s="1"/>
  <c r="W19" i="4"/>
  <c r="Y19" i="4" s="1"/>
  <c r="W18" i="4"/>
  <c r="W17" i="4"/>
  <c r="W16" i="4"/>
  <c r="W15" i="4"/>
  <c r="W14" i="4"/>
  <c r="Y14" i="4" s="1"/>
  <c r="W13" i="4"/>
  <c r="Y13" i="4" s="1"/>
  <c r="W12" i="4"/>
  <c r="Y12" i="4"/>
  <c r="W11" i="4"/>
  <c r="Y11" i="4" s="1"/>
  <c r="W10" i="4"/>
  <c r="Y10" i="4" s="1"/>
  <c r="W9" i="4"/>
  <c r="Y9" i="4" s="1"/>
  <c r="W8" i="4"/>
  <c r="Y8" i="4" s="1"/>
  <c r="W7" i="4"/>
  <c r="Y7" i="4" s="1"/>
  <c r="W6" i="4"/>
  <c r="Y6" i="4" s="1"/>
  <c r="W5" i="4"/>
  <c r="Y5" i="4" s="1"/>
  <c r="W4" i="4"/>
  <c r="Y4" i="4" s="1"/>
  <c r="S2" i="7"/>
  <c r="R2" i="7"/>
  <c r="V21" i="4"/>
  <c r="AW4" i="13"/>
  <c r="AA19" i="13"/>
  <c r="AB19" i="13" s="1"/>
  <c r="AC19" i="13" s="1"/>
  <c r="AA20" i="13"/>
  <c r="AB20" i="13" s="1"/>
  <c r="AT20" i="13"/>
  <c r="AT19" i="13"/>
  <c r="AT18" i="13"/>
  <c r="AT17" i="13"/>
  <c r="AT16" i="13"/>
  <c r="AT15" i="13"/>
  <c r="AT14" i="13"/>
  <c r="AT13" i="13"/>
  <c r="AT12" i="13"/>
  <c r="AT11" i="13"/>
  <c r="AT10" i="13"/>
  <c r="AX10" i="13" s="1"/>
  <c r="AT9" i="13"/>
  <c r="AT8" i="13"/>
  <c r="AT7" i="13"/>
  <c r="AT6" i="13"/>
  <c r="AT5" i="13"/>
  <c r="AT4" i="13"/>
  <c r="AS21" i="13"/>
  <c r="AQ21" i="13"/>
  <c r="AW20" i="13"/>
  <c r="AW19" i="13"/>
  <c r="AW18" i="13"/>
  <c r="AW17" i="13"/>
  <c r="AW16" i="13"/>
  <c r="AW15" i="13"/>
  <c r="AW14" i="13"/>
  <c r="AW13" i="13"/>
  <c r="AW12" i="13"/>
  <c r="AW11" i="13"/>
  <c r="AW10" i="13"/>
  <c r="AW9" i="13"/>
  <c r="AW8" i="13"/>
  <c r="AW7" i="13"/>
  <c r="AW6" i="13"/>
  <c r="AW5" i="13"/>
  <c r="AO20" i="13"/>
  <c r="AO19" i="13"/>
  <c r="AO18" i="13"/>
  <c r="AP18" i="13" s="1"/>
  <c r="AO17" i="13"/>
  <c r="AP17" i="13" s="1"/>
  <c r="AO16" i="13"/>
  <c r="AP16" i="13" s="1"/>
  <c r="AO15" i="13"/>
  <c r="AP15" i="13" s="1"/>
  <c r="AO14" i="13"/>
  <c r="AP14" i="13" s="1"/>
  <c r="AO13" i="13"/>
  <c r="AP13" i="13" s="1"/>
  <c r="AO12" i="13"/>
  <c r="AP12" i="13" s="1"/>
  <c r="AO11" i="13"/>
  <c r="AP11" i="13" s="1"/>
  <c r="AO10" i="13"/>
  <c r="AP10" i="13" s="1"/>
  <c r="AO9" i="13"/>
  <c r="AP9" i="13" s="1"/>
  <c r="AO8" i="13"/>
  <c r="AP8" i="13" s="1"/>
  <c r="AO7" i="13"/>
  <c r="AP7" i="13" s="1"/>
  <c r="AO6" i="13"/>
  <c r="AP6" i="13" s="1"/>
  <c r="AO5" i="13"/>
  <c r="AP5" i="13" s="1"/>
  <c r="AO4" i="13"/>
  <c r="AP4" i="13" s="1"/>
  <c r="AM21" i="13"/>
  <c r="AN21" i="13"/>
  <c r="G21" i="13"/>
  <c r="F21" i="13"/>
  <c r="E20" i="13"/>
  <c r="E19" i="13"/>
  <c r="E18" i="13"/>
  <c r="I18" i="13" s="1"/>
  <c r="E17" i="13"/>
  <c r="E16" i="13"/>
  <c r="E15" i="13"/>
  <c r="E14" i="13"/>
  <c r="E13" i="13"/>
  <c r="E12" i="13"/>
  <c r="E11" i="13"/>
  <c r="E10" i="13"/>
  <c r="E9" i="13"/>
  <c r="E8" i="13"/>
  <c r="E7" i="13"/>
  <c r="I7" i="13" s="1"/>
  <c r="E6" i="13"/>
  <c r="E5" i="13"/>
  <c r="E4" i="13"/>
  <c r="H20" i="13"/>
  <c r="H19" i="13"/>
  <c r="H18" i="13"/>
  <c r="H17" i="13"/>
  <c r="H16" i="13"/>
  <c r="H15" i="13"/>
  <c r="I15" i="13" s="1"/>
  <c r="H14" i="13"/>
  <c r="H13" i="13"/>
  <c r="H12" i="13"/>
  <c r="H11" i="13"/>
  <c r="H10" i="13"/>
  <c r="H9" i="13"/>
  <c r="H8" i="13"/>
  <c r="H7" i="13"/>
  <c r="H6" i="13"/>
  <c r="H5" i="13"/>
  <c r="I5" i="13" s="1"/>
  <c r="H4" i="13"/>
  <c r="P2" i="7"/>
  <c r="O2" i="7"/>
  <c r="M2" i="7"/>
  <c r="L2" i="7"/>
  <c r="K2" i="7"/>
  <c r="O20" i="7"/>
  <c r="Q4" i="7"/>
  <c r="Q6" i="7"/>
  <c r="Q8" i="7"/>
  <c r="Q10" i="7"/>
  <c r="Q12" i="7"/>
  <c r="Q14" i="7"/>
  <c r="Q16" i="7"/>
  <c r="Q18" i="7"/>
  <c r="Q3" i="7"/>
  <c r="Q5" i="7"/>
  <c r="Q7" i="7"/>
  <c r="Q9" i="7"/>
  <c r="Q11" i="7"/>
  <c r="Q13" i="7"/>
  <c r="Q15" i="7"/>
  <c r="Q17" i="7"/>
  <c r="Q19" i="7"/>
  <c r="P20" i="7"/>
  <c r="AK21" i="13"/>
  <c r="AJ21" i="13"/>
  <c r="AI21" i="13"/>
  <c r="AF21" i="13"/>
  <c r="AE21" i="13"/>
  <c r="AD21" i="13"/>
  <c r="AC21" i="13"/>
  <c r="V21" i="13"/>
  <c r="U21" i="13"/>
  <c r="W21" i="13" s="1"/>
  <c r="R21" i="13"/>
  <c r="T21" i="13" s="1"/>
  <c r="P21" i="13"/>
  <c r="L21" i="13"/>
  <c r="J21" i="13"/>
  <c r="M21" i="13" s="1"/>
  <c r="Q21" i="13" s="1"/>
  <c r="B21" i="13"/>
  <c r="E21" i="13" s="1"/>
  <c r="AL20" i="13"/>
  <c r="AG20" i="13"/>
  <c r="W20" i="13"/>
  <c r="T20" i="13"/>
  <c r="X20" i="13"/>
  <c r="P20" i="13"/>
  <c r="M20" i="13"/>
  <c r="AL19" i="13"/>
  <c r="AG19" i="13"/>
  <c r="W19" i="13"/>
  <c r="T19" i="13"/>
  <c r="X19" i="13" s="1"/>
  <c r="P19" i="13"/>
  <c r="M19" i="13"/>
  <c r="AG18" i="13"/>
  <c r="AC18" i="13"/>
  <c r="W18" i="13"/>
  <c r="T18" i="13"/>
  <c r="X18" i="13" s="1"/>
  <c r="P18" i="13"/>
  <c r="M18" i="13"/>
  <c r="AG17" i="13"/>
  <c r="AC17" i="13"/>
  <c r="W17" i="13"/>
  <c r="T17" i="13"/>
  <c r="X17" i="13" s="1"/>
  <c r="P17" i="13"/>
  <c r="M17" i="13"/>
  <c r="AG16" i="13"/>
  <c r="AC16" i="13"/>
  <c r="W16" i="13"/>
  <c r="T16" i="13"/>
  <c r="X16" i="13" s="1"/>
  <c r="P16" i="13"/>
  <c r="M16" i="13"/>
  <c r="AG15" i="13"/>
  <c r="AC15" i="13"/>
  <c r="W15" i="13"/>
  <c r="T15" i="13"/>
  <c r="X15" i="13" s="1"/>
  <c r="P15" i="13"/>
  <c r="M15" i="13"/>
  <c r="AG14" i="13"/>
  <c r="AC14" i="13"/>
  <c r="W14" i="13"/>
  <c r="T14" i="13"/>
  <c r="X14" i="13" s="1"/>
  <c r="P14" i="13"/>
  <c r="M14" i="13"/>
  <c r="AG13" i="13"/>
  <c r="AC13" i="13"/>
  <c r="W13" i="13"/>
  <c r="T13" i="13"/>
  <c r="X13" i="13" s="1"/>
  <c r="P13" i="13"/>
  <c r="M13" i="13"/>
  <c r="AG12" i="13"/>
  <c r="AC12" i="13"/>
  <c r="W12" i="13"/>
  <c r="T12" i="13"/>
  <c r="X12" i="13" s="1"/>
  <c r="P12" i="13"/>
  <c r="M12" i="13"/>
  <c r="AG11" i="13"/>
  <c r="AC11" i="13"/>
  <c r="W11" i="13"/>
  <c r="T11" i="13"/>
  <c r="X11" i="13" s="1"/>
  <c r="P11" i="13"/>
  <c r="M11" i="13"/>
  <c r="AG10" i="13"/>
  <c r="AC10" i="13"/>
  <c r="W10" i="13"/>
  <c r="T10" i="13"/>
  <c r="X10" i="13" s="1"/>
  <c r="P10" i="13"/>
  <c r="M10" i="13"/>
  <c r="AG9" i="13"/>
  <c r="AC9" i="13"/>
  <c r="W9" i="13"/>
  <c r="T9" i="13"/>
  <c r="X9" i="13" s="1"/>
  <c r="P9" i="13"/>
  <c r="M9" i="13"/>
  <c r="AG8" i="13"/>
  <c r="AC8" i="13"/>
  <c r="W8" i="13"/>
  <c r="T8" i="13"/>
  <c r="X8" i="13" s="1"/>
  <c r="P8" i="13"/>
  <c r="M8" i="13"/>
  <c r="AG7" i="13"/>
  <c r="AC7" i="13"/>
  <c r="W7" i="13"/>
  <c r="T7" i="13"/>
  <c r="X7" i="13" s="1"/>
  <c r="P7" i="13"/>
  <c r="M7" i="13"/>
  <c r="Q7" i="13" s="1"/>
  <c r="AG6" i="13"/>
  <c r="AC6" i="13"/>
  <c r="W6" i="13"/>
  <c r="T6" i="13"/>
  <c r="X6" i="13" s="1"/>
  <c r="P6" i="13"/>
  <c r="M6" i="13"/>
  <c r="AG5" i="13"/>
  <c r="AH5" i="13" s="1"/>
  <c r="AC5" i="13"/>
  <c r="W5" i="13"/>
  <c r="T5" i="13"/>
  <c r="X5" i="13" s="1"/>
  <c r="P5" i="13"/>
  <c r="M5" i="13"/>
  <c r="AG4" i="13"/>
  <c r="AC4" i="13"/>
  <c r="W4" i="13"/>
  <c r="T4" i="13"/>
  <c r="X4" i="13" s="1"/>
  <c r="P4" i="13"/>
  <c r="M4" i="13"/>
  <c r="J19" i="7"/>
  <c r="J18" i="7"/>
  <c r="J17" i="7"/>
  <c r="J16" i="7"/>
  <c r="J15" i="7"/>
  <c r="J14" i="7"/>
  <c r="J13" i="7"/>
  <c r="J12" i="7"/>
  <c r="J11" i="7"/>
  <c r="J10" i="7"/>
  <c r="J9" i="7"/>
  <c r="J8" i="7"/>
  <c r="J7" i="7"/>
  <c r="J6" i="7"/>
  <c r="J5" i="7"/>
  <c r="J4" i="7"/>
  <c r="J3" i="7"/>
  <c r="G20" i="7"/>
  <c r="G19" i="7"/>
  <c r="G18" i="7"/>
  <c r="G17" i="7"/>
  <c r="G16" i="7"/>
  <c r="G15" i="7"/>
  <c r="G14" i="7"/>
  <c r="G13" i="7"/>
  <c r="G12" i="7"/>
  <c r="G11" i="7"/>
  <c r="G10" i="7"/>
  <c r="G9" i="7"/>
  <c r="G8" i="7"/>
  <c r="G7" i="7"/>
  <c r="G6" i="7"/>
  <c r="G5" i="7"/>
  <c r="G4" i="7"/>
  <c r="G3" i="7"/>
  <c r="D19" i="7"/>
  <c r="D18" i="7"/>
  <c r="D17" i="7"/>
  <c r="D16" i="7"/>
  <c r="D15" i="7"/>
  <c r="D14" i="7"/>
  <c r="D13" i="7"/>
  <c r="D12" i="7"/>
  <c r="D11" i="7"/>
  <c r="D10" i="7"/>
  <c r="D9" i="7"/>
  <c r="D8" i="7"/>
  <c r="D7" i="7"/>
  <c r="D6" i="7"/>
  <c r="D5" i="7"/>
  <c r="D4" i="7"/>
  <c r="D3" i="7"/>
  <c r="M20" i="7"/>
  <c r="L20" i="7"/>
  <c r="K20" i="7"/>
  <c r="I20" i="7"/>
  <c r="H20" i="7"/>
  <c r="C20" i="7"/>
  <c r="B20" i="7"/>
  <c r="D20" i="7"/>
  <c r="N19" i="7"/>
  <c r="N18" i="7"/>
  <c r="N17" i="7"/>
  <c r="N16" i="7"/>
  <c r="N15" i="7"/>
  <c r="N14" i="7"/>
  <c r="N13" i="7"/>
  <c r="N12" i="7"/>
  <c r="N11" i="7"/>
  <c r="N10" i="7"/>
  <c r="N9" i="7"/>
  <c r="N8" i="7"/>
  <c r="N7" i="7"/>
  <c r="N6" i="7"/>
  <c r="N5" i="7"/>
  <c r="N4" i="7"/>
  <c r="N3" i="7"/>
  <c r="C21" i="4"/>
  <c r="E20" i="4"/>
  <c r="E19" i="4"/>
  <c r="E18" i="4"/>
  <c r="E17" i="4"/>
  <c r="E16" i="4"/>
  <c r="E15" i="4"/>
  <c r="E14" i="4"/>
  <c r="E13" i="4"/>
  <c r="E12" i="4"/>
  <c r="E11" i="4"/>
  <c r="E10" i="4"/>
  <c r="E9" i="4"/>
  <c r="E8" i="4"/>
  <c r="E7" i="4"/>
  <c r="E6" i="4"/>
  <c r="E5" i="4"/>
  <c r="E4" i="4"/>
  <c r="D21" i="4"/>
  <c r="T21" i="4"/>
  <c r="S21" i="4"/>
  <c r="R21" i="4"/>
  <c r="Q21" i="4"/>
  <c r="J21" i="4"/>
  <c r="L21" i="4"/>
  <c r="H21" i="4"/>
  <c r="F21" i="4"/>
  <c r="B21" i="4"/>
  <c r="U20" i="4"/>
  <c r="Q20" i="4"/>
  <c r="L20" i="4"/>
  <c r="I20" i="4"/>
  <c r="U19" i="4"/>
  <c r="Q19" i="4"/>
  <c r="L19" i="4"/>
  <c r="I19" i="4"/>
  <c r="U18" i="4"/>
  <c r="Q18" i="4"/>
  <c r="L18" i="4"/>
  <c r="I18" i="4"/>
  <c r="U17" i="4"/>
  <c r="Q17" i="4"/>
  <c r="L17" i="4"/>
  <c r="I17" i="4"/>
  <c r="U16" i="4"/>
  <c r="Q16" i="4"/>
  <c r="L16" i="4"/>
  <c r="I16" i="4"/>
  <c r="U15" i="4"/>
  <c r="Q15" i="4"/>
  <c r="L15" i="4"/>
  <c r="I15" i="4"/>
  <c r="U14" i="4"/>
  <c r="Q14" i="4"/>
  <c r="L14" i="4"/>
  <c r="I14" i="4"/>
  <c r="U13" i="4"/>
  <c r="Q13" i="4"/>
  <c r="L13" i="4"/>
  <c r="I13" i="4"/>
  <c r="U12" i="4"/>
  <c r="Q12" i="4"/>
  <c r="L12" i="4"/>
  <c r="I12" i="4"/>
  <c r="U11" i="4"/>
  <c r="Q11" i="4"/>
  <c r="L11" i="4"/>
  <c r="I11" i="4"/>
  <c r="U10" i="4"/>
  <c r="Q10" i="4"/>
  <c r="L10" i="4"/>
  <c r="I10" i="4"/>
  <c r="U9" i="4"/>
  <c r="Q9" i="4"/>
  <c r="L9" i="4"/>
  <c r="I9" i="4"/>
  <c r="U8" i="4"/>
  <c r="Q8" i="4"/>
  <c r="L8" i="4"/>
  <c r="I8" i="4"/>
  <c r="U7" i="4"/>
  <c r="Q7" i="4"/>
  <c r="L7" i="4"/>
  <c r="I7" i="4"/>
  <c r="U6" i="4"/>
  <c r="Q6" i="4"/>
  <c r="L6" i="4"/>
  <c r="I6" i="4"/>
  <c r="U5" i="4"/>
  <c r="Q5" i="4"/>
  <c r="L5" i="4"/>
  <c r="I5" i="4"/>
  <c r="U4" i="4"/>
  <c r="Q4" i="4"/>
  <c r="L4" i="4"/>
  <c r="I4" i="4"/>
  <c r="AH15" i="13"/>
  <c r="I21" i="4"/>
  <c r="I9" i="13"/>
  <c r="T14" i="28"/>
  <c r="Q17" i="28"/>
  <c r="N24" i="28"/>
  <c r="T17" i="28"/>
  <c r="Q14" i="28"/>
  <c r="U14" i="28"/>
  <c r="W14" i="28"/>
  <c r="Q12" i="28"/>
  <c r="O24" i="28"/>
  <c r="U12" i="28"/>
  <c r="H51" i="28"/>
  <c r="I19" i="13"/>
  <c r="Y18" i="4"/>
  <c r="T18" i="7"/>
  <c r="Y8" i="31"/>
  <c r="AK17" i="7"/>
  <c r="AK5" i="7"/>
  <c r="Y14" i="32"/>
  <c r="X24" i="32"/>
  <c r="AR15" i="7"/>
  <c r="W9" i="27"/>
  <c r="W11" i="27"/>
  <c r="E51" i="29"/>
  <c r="E52" i="29"/>
  <c r="X11" i="29"/>
  <c r="U24" i="30"/>
  <c r="E48" i="31"/>
  <c r="AK4" i="7"/>
  <c r="E21" i="4"/>
  <c r="W9" i="7"/>
  <c r="I24" i="29"/>
  <c r="Y12" i="30"/>
  <c r="Y7" i="32"/>
  <c r="X23" i="33"/>
  <c r="W18" i="27"/>
  <c r="Z5" i="7"/>
  <c r="Z11" i="7"/>
  <c r="Z17" i="7"/>
  <c r="AG7" i="7"/>
  <c r="V24" i="31"/>
  <c r="Y14" i="31"/>
  <c r="V24" i="32"/>
  <c r="Y19" i="32"/>
  <c r="H42" i="32"/>
  <c r="J42" i="32"/>
  <c r="AC5" i="4"/>
  <c r="W8" i="27"/>
  <c r="W24" i="27"/>
  <c r="E24" i="27"/>
  <c r="B52" i="27"/>
  <c r="Z12" i="7"/>
  <c r="X9" i="29"/>
  <c r="Y9" i="31"/>
  <c r="AK18" i="7"/>
  <c r="AK6" i="7"/>
  <c r="X22" i="33"/>
  <c r="U21" i="4"/>
  <c r="BF19" i="13"/>
  <c r="W10" i="27"/>
  <c r="X22" i="29"/>
  <c r="C52" i="29"/>
  <c r="E48" i="30"/>
  <c r="G48" i="30"/>
  <c r="AG3" i="7"/>
  <c r="W20" i="28"/>
  <c r="AC11" i="7"/>
  <c r="G52" i="29"/>
  <c r="Y18" i="31"/>
  <c r="W17" i="28"/>
  <c r="W7" i="27"/>
  <c r="D51" i="28"/>
  <c r="AC12" i="7"/>
  <c r="AK9" i="7"/>
  <c r="AG18" i="7"/>
  <c r="AG6" i="7"/>
  <c r="I6" i="13"/>
  <c r="W19" i="27"/>
  <c r="X13" i="29"/>
  <c r="Y10" i="30"/>
  <c r="Y20" i="31"/>
  <c r="Y13" i="31"/>
  <c r="AK8" i="7"/>
  <c r="AO11" i="7"/>
  <c r="J20" i="7"/>
  <c r="T17" i="7"/>
  <c r="W14" i="27"/>
  <c r="H43" i="27"/>
  <c r="H51" i="27"/>
  <c r="B52" i="29"/>
  <c r="X12" i="29"/>
  <c r="Y18" i="30"/>
  <c r="Y14" i="30"/>
  <c r="W9" i="28"/>
  <c r="T24" i="28"/>
  <c r="W10" i="28"/>
  <c r="BN4" i="13"/>
  <c r="Q24" i="28"/>
  <c r="AC4" i="4"/>
  <c r="W5" i="7"/>
  <c r="AX4" i="13"/>
  <c r="AX7" i="13"/>
  <c r="AX11" i="13"/>
  <c r="Y16" i="4"/>
  <c r="AC16" i="4"/>
  <c r="AD16" i="4" s="1"/>
  <c r="AH7" i="13"/>
  <c r="E24" i="28"/>
  <c r="W23" i="27"/>
  <c r="Q24" i="27"/>
  <c r="W22" i="28"/>
  <c r="W23" i="28"/>
  <c r="F24" i="28"/>
  <c r="H24" i="28"/>
  <c r="V16" i="28"/>
  <c r="V24" i="28"/>
  <c r="W11" i="28"/>
  <c r="U24" i="29"/>
  <c r="E24" i="29"/>
  <c r="X19" i="29"/>
  <c r="J37" i="30"/>
  <c r="V24" i="29"/>
  <c r="AC7" i="7"/>
  <c r="AC15" i="7"/>
  <c r="AK7" i="7"/>
  <c r="U24" i="27"/>
  <c r="G52" i="27"/>
  <c r="W7" i="28"/>
  <c r="H47" i="29"/>
  <c r="H52" i="29"/>
  <c r="Y21" i="30"/>
  <c r="Y20" i="30"/>
  <c r="Y16" i="30"/>
  <c r="Y15" i="30"/>
  <c r="AK3" i="7"/>
  <c r="E14" i="28"/>
  <c r="I16" i="28"/>
  <c r="U16" i="28"/>
  <c r="U24" i="28"/>
  <c r="AC8" i="7"/>
  <c r="X18" i="29"/>
  <c r="H47" i="30"/>
  <c r="J47" i="30"/>
  <c r="J40" i="30"/>
  <c r="AG16" i="7"/>
  <c r="V24" i="30"/>
  <c r="Y7" i="30"/>
  <c r="U24" i="31"/>
  <c r="Y7" i="31"/>
  <c r="Y15" i="31"/>
  <c r="Y16" i="31"/>
  <c r="Y17" i="31"/>
  <c r="Y19" i="31"/>
  <c r="Q24" i="31"/>
  <c r="C48" i="31"/>
  <c r="G48" i="31"/>
  <c r="X24" i="31"/>
  <c r="Y12" i="32"/>
  <c r="Y16" i="32"/>
  <c r="Y18" i="32"/>
  <c r="Q24" i="32"/>
  <c r="F47" i="32"/>
  <c r="F48" i="32"/>
  <c r="AC3" i="7"/>
  <c r="AC9" i="7"/>
  <c r="Q24" i="30"/>
  <c r="Y23" i="30"/>
  <c r="Y17" i="30"/>
  <c r="W24" i="30"/>
  <c r="Y11" i="32"/>
  <c r="Y15" i="32"/>
  <c r="Y17" i="32"/>
  <c r="Y23" i="32"/>
  <c r="M24" i="32"/>
  <c r="G48" i="32"/>
  <c r="H46" i="32"/>
  <c r="J46" i="32"/>
  <c r="AO10" i="7"/>
  <c r="H41" i="32"/>
  <c r="J41" i="32"/>
  <c r="CB21" i="13"/>
  <c r="CC21" i="13" s="1"/>
  <c r="H47" i="31"/>
  <c r="J47" i="31"/>
  <c r="I24" i="33"/>
  <c r="D48" i="32"/>
  <c r="E47" i="32"/>
  <c r="J38" i="32"/>
  <c r="B48" i="32"/>
  <c r="E37" i="32"/>
  <c r="AR19" i="7"/>
  <c r="E24" i="33"/>
  <c r="X18" i="33"/>
  <c r="CF15" i="13"/>
  <c r="CG15" i="13" s="1"/>
  <c r="CL15" i="13" s="1"/>
  <c r="X9" i="33"/>
  <c r="H52" i="27"/>
  <c r="Y24" i="32"/>
  <c r="Y24" i="30"/>
  <c r="X24" i="29"/>
  <c r="I24" i="28"/>
  <c r="W16" i="28"/>
  <c r="W24" i="28"/>
  <c r="H47" i="32"/>
  <c r="J47" i="32"/>
  <c r="Y24" i="31"/>
  <c r="H48" i="30"/>
  <c r="J48" i="30"/>
  <c r="H48" i="31"/>
  <c r="J48" i="31"/>
  <c r="H37" i="32"/>
  <c r="H48" i="32"/>
  <c r="J48" i="32"/>
  <c r="E48" i="32"/>
  <c r="Q24" i="33"/>
  <c r="AU20" i="7" l="1"/>
  <c r="X21" i="33"/>
  <c r="AQ17" i="7" s="1"/>
  <c r="AR17" i="7" s="1"/>
  <c r="AV17" i="7" s="1"/>
  <c r="X20" i="33"/>
  <c r="AQ16" i="7" s="1"/>
  <c r="AR16" i="7" s="1"/>
  <c r="AV16" i="7" s="1"/>
  <c r="W24" i="33"/>
  <c r="X10" i="33"/>
  <c r="X24" i="33" s="1"/>
  <c r="X14" i="33"/>
  <c r="U24" i="33"/>
  <c r="X11" i="33"/>
  <c r="AQ14" i="7"/>
  <c r="AR14" i="7" s="1"/>
  <c r="AV14" i="7" s="1"/>
  <c r="X15" i="33"/>
  <c r="AQ11" i="7" s="1"/>
  <c r="AR11" i="7" s="1"/>
  <c r="AV11" i="7" s="1"/>
  <c r="X20" i="7"/>
  <c r="AI20" i="7"/>
  <c r="AR6" i="7"/>
  <c r="AO4" i="7"/>
  <c r="AO9" i="7"/>
  <c r="AO3" i="7"/>
  <c r="AR18" i="7"/>
  <c r="AL20" i="7"/>
  <c r="AG15" i="7"/>
  <c r="AG19" i="7"/>
  <c r="Z3" i="7"/>
  <c r="AO12" i="7"/>
  <c r="Q20" i="7"/>
  <c r="W10" i="7"/>
  <c r="N20" i="7"/>
  <c r="BE21" i="13"/>
  <c r="W7" i="7"/>
  <c r="AC5" i="7"/>
  <c r="BF8" i="13"/>
  <c r="BF16" i="13"/>
  <c r="Q15" i="13"/>
  <c r="I8" i="13"/>
  <c r="AG5" i="7"/>
  <c r="Q10" i="13"/>
  <c r="AL21" i="13"/>
  <c r="AX18" i="13"/>
  <c r="AX15" i="13"/>
  <c r="AX19" i="13"/>
  <c r="AX16" i="13"/>
  <c r="Q5" i="13"/>
  <c r="Q13" i="13"/>
  <c r="I11" i="13"/>
  <c r="AP20" i="13"/>
  <c r="T4" i="7"/>
  <c r="Q16" i="13"/>
  <c r="AO16" i="7"/>
  <c r="AH18" i="13"/>
  <c r="AQ13" i="7"/>
  <c r="AR13" i="7" s="1"/>
  <c r="AV13" i="7" s="1"/>
  <c r="Q11" i="13"/>
  <c r="Q19" i="13"/>
  <c r="AX5" i="13"/>
  <c r="T13" i="7"/>
  <c r="W4" i="7"/>
  <c r="AC13" i="4"/>
  <c r="AD13" i="4" s="1"/>
  <c r="Z8" i="7"/>
  <c r="AH16" i="13"/>
  <c r="I17" i="13"/>
  <c r="T14" i="7"/>
  <c r="I20" i="13"/>
  <c r="AC8" i="4"/>
  <c r="AC4" i="7"/>
  <c r="AK11" i="7"/>
  <c r="AF20" i="7"/>
  <c r="AO21" i="13"/>
  <c r="T7" i="7"/>
  <c r="I10" i="13"/>
  <c r="BF6" i="13"/>
  <c r="AC17" i="4"/>
  <c r="Z6" i="7"/>
  <c r="AG8" i="7"/>
  <c r="AX13" i="13"/>
  <c r="T8" i="7"/>
  <c r="AO13" i="7"/>
  <c r="AO8" i="7"/>
  <c r="T16" i="7"/>
  <c r="W13" i="7"/>
  <c r="Z15" i="7"/>
  <c r="AO18" i="7"/>
  <c r="T9" i="7"/>
  <c r="AB21" i="4"/>
  <c r="AD19" i="4"/>
  <c r="W6" i="7"/>
  <c r="W14" i="7"/>
  <c r="AG12" i="7"/>
  <c r="AD18" i="4"/>
  <c r="AC9" i="4"/>
  <c r="W15" i="7"/>
  <c r="X21" i="13"/>
  <c r="AT21" i="13"/>
  <c r="AC17" i="7"/>
  <c r="AD12" i="4"/>
  <c r="W8" i="7"/>
  <c r="AH6" i="13"/>
  <c r="Q17" i="13"/>
  <c r="I4" i="13"/>
  <c r="AX20" i="13"/>
  <c r="T3" i="7"/>
  <c r="BF10" i="13"/>
  <c r="BF18" i="13"/>
  <c r="Z18" i="7"/>
  <c r="AO6" i="7"/>
  <c r="AG17" i="7"/>
  <c r="AH14" i="13"/>
  <c r="AX6" i="13"/>
  <c r="BF11" i="13"/>
  <c r="AC11" i="4"/>
  <c r="AD11" i="4" s="1"/>
  <c r="AK13" i="7"/>
  <c r="AO15" i="7"/>
  <c r="AH17" i="13"/>
  <c r="T5" i="7"/>
  <c r="AN20" i="7"/>
  <c r="AD14" i="4"/>
  <c r="AP19" i="13"/>
  <c r="AH4" i="13"/>
  <c r="H21" i="13"/>
  <c r="I21" i="13" s="1"/>
  <c r="AX9" i="13"/>
  <c r="T6" i="7"/>
  <c r="BF4" i="13"/>
  <c r="AH20" i="7"/>
  <c r="AK20" i="7" s="1"/>
  <c r="AH12" i="13"/>
  <c r="Q20" i="13"/>
  <c r="Y15" i="4"/>
  <c r="BF9" i="13"/>
  <c r="BF17" i="13"/>
  <c r="AG10" i="7"/>
  <c r="CF18" i="13"/>
  <c r="CG18" i="13" s="1"/>
  <c r="CL18" i="13" s="1"/>
  <c r="AX12" i="13"/>
  <c r="Q8" i="13"/>
  <c r="AH10" i="13"/>
  <c r="Q18" i="13"/>
  <c r="AX14" i="13"/>
  <c r="AA20" i="7"/>
  <c r="AK14" i="7"/>
  <c r="AK15" i="7"/>
  <c r="AC18" i="7"/>
  <c r="AD4" i="4"/>
  <c r="Q6" i="13"/>
  <c r="AH8" i="13"/>
  <c r="AH13" i="13"/>
  <c r="AX17" i="13"/>
  <c r="AD5" i="4"/>
  <c r="BF12" i="13"/>
  <c r="BF20" i="13"/>
  <c r="AC10" i="4"/>
  <c r="AD10" i="4" s="1"/>
  <c r="AC15" i="4"/>
  <c r="AC20" i="4"/>
  <c r="Z13" i="7"/>
  <c r="AD9" i="4"/>
  <c r="U20" i="7"/>
  <c r="W16" i="7"/>
  <c r="Z14" i="7"/>
  <c r="BR21" i="13"/>
  <c r="BS21" i="13" s="1"/>
  <c r="AO19" i="7"/>
  <c r="AO5" i="7"/>
  <c r="AR12" i="7"/>
  <c r="AG21" i="13"/>
  <c r="AH21" i="13" s="1"/>
  <c r="Q4" i="13"/>
  <c r="Q9" i="13"/>
  <c r="Q14" i="13"/>
  <c r="BF13" i="13"/>
  <c r="BB21" i="13"/>
  <c r="BF21" i="13" s="1"/>
  <c r="AC6" i="4"/>
  <c r="AD6" i="4" s="1"/>
  <c r="BW21" i="13"/>
  <c r="BX21" i="13" s="1"/>
  <c r="AH11" i="13"/>
  <c r="AD8" i="4"/>
  <c r="AD20" i="4"/>
  <c r="AA21" i="4"/>
  <c r="W17" i="7"/>
  <c r="Z7" i="7"/>
  <c r="I14" i="13"/>
  <c r="AH19" i="13"/>
  <c r="BF14" i="13"/>
  <c r="Z21" i="4"/>
  <c r="AE20" i="7"/>
  <c r="AH9" i="13"/>
  <c r="Q12" i="13"/>
  <c r="I12" i="13"/>
  <c r="Y17" i="4"/>
  <c r="AD17" i="4" s="1"/>
  <c r="BF7" i="13"/>
  <c r="W18" i="7"/>
  <c r="Z16" i="7"/>
  <c r="AG4" i="7"/>
  <c r="AM20" i="7"/>
  <c r="I16" i="13"/>
  <c r="I13" i="13"/>
  <c r="AX8" i="13"/>
  <c r="Z9" i="7"/>
  <c r="AD20" i="7"/>
  <c r="AW21" i="13"/>
  <c r="AX21" i="13" s="1"/>
  <c r="AO17" i="7"/>
  <c r="AP21" i="13"/>
  <c r="W21" i="4"/>
  <c r="Y21" i="4" s="1"/>
  <c r="AB20" i="7"/>
  <c r="R20" i="7"/>
  <c r="AC7" i="4"/>
  <c r="AD7" i="4" s="1"/>
  <c r="AK10" i="7"/>
  <c r="AG14" i="7"/>
  <c r="Y20" i="7"/>
  <c r="AC16" i="7"/>
  <c r="BM21" i="13"/>
  <c r="BN21" i="13" s="1"/>
  <c r="S20" i="7"/>
  <c r="V20" i="7"/>
  <c r="BI21" i="13"/>
  <c r="BJ21" i="13" s="1"/>
  <c r="CF5" i="13"/>
  <c r="CG5" i="13" s="1"/>
  <c r="CL5" i="13" s="1"/>
  <c r="AC20" i="13"/>
  <c r="AH20" i="13" s="1"/>
  <c r="CF12" i="13"/>
  <c r="CG12" i="13" s="1"/>
  <c r="CL12" i="13" s="1"/>
  <c r="CF17" i="13"/>
  <c r="CG17" i="13" s="1"/>
  <c r="CL17" i="13" s="1"/>
  <c r="AQ9" i="7"/>
  <c r="AR9" i="7" s="1"/>
  <c r="AV9" i="7" s="1"/>
  <c r="CF10" i="13"/>
  <c r="CG10" i="13" s="1"/>
  <c r="CL10" i="13" s="1"/>
  <c r="CF8" i="13"/>
  <c r="CG8" i="13" s="1"/>
  <c r="CL8" i="13" s="1"/>
  <c r="AQ7" i="7"/>
  <c r="AR7" i="7" s="1"/>
  <c r="AV7" i="7" s="1"/>
  <c r="CF6" i="13"/>
  <c r="CG6" i="13" s="1"/>
  <c r="CL6" i="13" s="1"/>
  <c r="AQ5" i="7"/>
  <c r="AR5" i="7" s="1"/>
  <c r="AV5" i="7" s="1"/>
  <c r="AR4" i="7"/>
  <c r="AV4" i="7" s="1"/>
  <c r="CE21" i="13"/>
  <c r="V24" i="33"/>
  <c r="AO20" i="7" l="1"/>
  <c r="T20" i="7"/>
  <c r="AG20" i="7"/>
  <c r="W20" i="7"/>
  <c r="AC20" i="7"/>
  <c r="Z20" i="7"/>
  <c r="AD15" i="4"/>
  <c r="AC21" i="4"/>
  <c r="AD21" i="4" s="1"/>
  <c r="AQ20" i="7"/>
  <c r="AP3" i="7"/>
  <c r="CF4" i="13"/>
  <c r="CD21" i="13"/>
  <c r="AR3" i="7" l="1"/>
  <c r="AV3" i="7" s="1"/>
  <c r="AP20" i="7"/>
  <c r="CG4" i="13"/>
  <c r="CL4" i="13" s="1"/>
  <c r="CF21" i="13"/>
  <c r="CG21" i="13" s="1"/>
  <c r="CL21" i="13" s="1"/>
  <c r="AR20" i="7" l="1"/>
  <c r="AV20" i="7" s="1"/>
</calcChain>
</file>

<file path=xl/sharedStrings.xml><?xml version="1.0" encoding="utf-8"?>
<sst xmlns="http://schemas.openxmlformats.org/spreadsheetml/2006/main" count="991" uniqueCount="348">
  <si>
    <t>AÑO 2012</t>
  </si>
  <si>
    <t>AÑO 2013</t>
  </si>
  <si>
    <t>AÑO 2014</t>
  </si>
  <si>
    <t>AÑO 2015</t>
  </si>
  <si>
    <t>AÑO 2016</t>
  </si>
  <si>
    <t xml:space="preserve">Otras Medidas de Liquidez 2012 </t>
  </si>
  <si>
    <t>Otras Medidas de Liquidez 2013</t>
  </si>
  <si>
    <t>Otras Medidas de Liquidez 2014</t>
  </si>
  <si>
    <t>Otras Medidas de Liquidez 2015</t>
  </si>
  <si>
    <t>Otras Medidas de Liquidez 2016</t>
  </si>
  <si>
    <t>Ampliación reintegro liquidaciones</t>
  </si>
  <si>
    <t>Anticipos del SF</t>
  </si>
  <si>
    <t>Plan de Prov de CCAA. Fase I</t>
  </si>
  <si>
    <t>Aplazamiento vencimientos ICO</t>
  </si>
  <si>
    <t>Plan de Prov de CCAA.  Fases II y III (t1)</t>
  </si>
  <si>
    <t>Otros</t>
  </si>
  <si>
    <t>Plan de Prov de CCAA.  Fase III (t2)</t>
  </si>
  <si>
    <t>Un año carencia adicional FFPP (Aplazamiento Amortizaciones 2015 FFPP)</t>
  </si>
  <si>
    <t>Un año carencia adicional (Aplazamiento Amortizaciones 2015 de FLA 2012)</t>
  </si>
  <si>
    <t>Anticipos adicionales</t>
  </si>
  <si>
    <t>ANDALUCÍA</t>
  </si>
  <si>
    <t>ARAGÓN</t>
  </si>
  <si>
    <t>CAST. LA MANCHA</t>
  </si>
  <si>
    <t>CATALUÑA</t>
  </si>
  <si>
    <t>CANARIAS</t>
  </si>
  <si>
    <t>EXTREMADURA</t>
  </si>
  <si>
    <t>GALICIA</t>
  </si>
  <si>
    <t>C. VALENCIANA</t>
  </si>
  <si>
    <t>ASTURIAS</t>
  </si>
  <si>
    <t>BALEARS (ILLES)</t>
  </si>
  <si>
    <t>CANTABRIA</t>
  </si>
  <si>
    <t>MADRID</t>
  </si>
  <si>
    <t>MURCIA</t>
  </si>
  <si>
    <t>RIOJA (LA)</t>
  </si>
  <si>
    <t>PAIS VASCO</t>
  </si>
  <si>
    <t>NAVARRA</t>
  </si>
  <si>
    <t>TOTAL</t>
  </si>
  <si>
    <t xml:space="preserve">Total Otras Medidas de Liquidez 2012 </t>
  </si>
  <si>
    <t>Total Otras Medidas de Liquidez 2013</t>
  </si>
  <si>
    <t>Total Otras Medidas de Liquidez 2014</t>
  </si>
  <si>
    <t>Total Otras Medidas de Liquidez 2015</t>
  </si>
  <si>
    <t>Total Otras Medidas de Liquidez 2016</t>
  </si>
  <si>
    <t>CASTILLA - LEÓN</t>
  </si>
  <si>
    <t>TOTAL MECNISMOS EXTRAORDINARIOS 2012</t>
  </si>
  <si>
    <t>TOTAL MECNISMOS EXTRAORDINARIOS 2013</t>
  </si>
  <si>
    <t>TOTAL MECNISMOS EXTRAORDINARIOS 2014</t>
  </si>
  <si>
    <t>TOTAL MECNISMOS EXTRAORDINARIOS 2015</t>
  </si>
  <si>
    <t>TOTAL MECNISMOS EXTRAORDINARIOS 2016</t>
  </si>
  <si>
    <t>ANDALUCIA</t>
  </si>
  <si>
    <t>ARAGON</t>
  </si>
  <si>
    <t>CASTILLA - LEON</t>
  </si>
  <si>
    <t>TOTAL LIQUIDEZ 2012</t>
  </si>
  <si>
    <t>TOTAL LIQUIDEZ 2013</t>
  </si>
  <si>
    <t>TOTAL LIQUIDEZ 2014</t>
  </si>
  <si>
    <t>TOTAL LIQUIDEZ 2015</t>
  </si>
  <si>
    <t>TOTAL LIQUIDEZ 2016</t>
  </si>
  <si>
    <t>Datos en millones de euros</t>
  </si>
  <si>
    <t>TOTAL CCAA</t>
  </si>
  <si>
    <t xml:space="preserve">2012:  </t>
  </si>
  <si>
    <t xml:space="preserve">2013:  </t>
  </si>
  <si>
    <t xml:space="preserve">TOTAL </t>
  </si>
  <si>
    <t xml:space="preserve">Otras Medidas de Liquidez </t>
  </si>
  <si>
    <t>Mecanismos extraordinarios</t>
  </si>
  <si>
    <t>Total Mecanismos extraordinarios</t>
  </si>
  <si>
    <t>Total Otras Medidas de Liquidez</t>
  </si>
  <si>
    <t>Otras Medidas de Liquidez</t>
  </si>
  <si>
    <t>Este cuadro es un extracto del cuadro "Resumen Total Liquidez" donde únicamente se muestran las medidas de liquidez que no son mecanismos extraordinarios.</t>
  </si>
  <si>
    <t>Este cuadro es un extracto del cuadro "Resumen Total Liquidez" donde únicamente se muestran las medidas de liquidez que son los denominados mecanismos extraordinarios o mecanismos adicionales de financiación.</t>
  </si>
  <si>
    <t xml:space="preserve">Con posterioridad en virtud de la disposición final primera del Real Decreto-ley 12/2014, de 12 de septiembre, se amplió el plazo para el reintegro de las liquidaciones negativas del sistema de financiación de las Comunidades Autónomas y Ciudades con Estatuto de Autonomía correspondientes a 2008 y 2009 a 240 mensualidades a partir del 1 de enero de 2015. </t>
  </si>
  <si>
    <t>La puesta en marcha de los mecanismos adicionales de financiación de Comunidades Autónomas (CCAA), en aplicación de la Disposición adicional primera de la Ley Orgánica 2/2012, de 27 de abril, de Estabilidad Presupuestaria y Sostenibilidad Financiera (LOEPSF), ha facilitado una elevada liquidez a CCAA a unos costes muy reducidos, en un período de crisis económica que requería unas mayores necesidades de financiación y en un entorno de fuerte inestabilidad en los mercados financieros que en muchos casos les impedía acceder a la misma y en otros les exigían costes muy elevados, que ponían en riesgo la sostenibilidad financiera de las Comunidades Autónomas.</t>
  </si>
  <si>
    <t>Los mecanismos adicionales de financiación creados por el Gobierno desde la aprobación de la LOEPSF durante el período 2012-2015 han sido los siguientes:</t>
  </si>
  <si>
    <t>De dicho mecanismo se pusieron en marcha tres fases, aprobadas por las siguientes normas:</t>
  </si>
  <si>
    <t xml:space="preserve">En la primera y segunda fase se financiaban gastos anteriores al ejercicio 2012 y la tercera y última, se destinaba a atender gastos anteriores a 31 de mayo de 2013. Este mecanismo se extinguió mediante la Ley 13/2014, de 14 de julio. </t>
  </si>
  <si>
    <t xml:space="preserve">Ampliación reintegro liquidaciones: Ley 2/2012, de 9 de junio.         </t>
  </si>
  <si>
    <t>Anticipos del SF: artículo 64 Ley 22/2009, de 18 de diciembre</t>
  </si>
  <si>
    <t xml:space="preserve">Línea ICO 2012: ACDGAE 2 de febrero de 2012  </t>
  </si>
  <si>
    <t xml:space="preserve">FLA 2012: Real Decreto-Ley 21/2012, de 13 de julio              </t>
  </si>
  <si>
    <t xml:space="preserve">Ampliación reintegro liquidaciones: : Ley 2/2012, de 9 de junio.                        </t>
  </si>
  <si>
    <t>Aplazamiento vencimientos ICO: ACDGAE 14 de febrero de 2013</t>
  </si>
  <si>
    <t xml:space="preserve">FLA 2013: Real Decreto-ley 21/2012, de 13 de julio                           </t>
  </si>
  <si>
    <t>Ampliación reintegro liquidaciones: Ley 2/2012, de 9 de junio.                       </t>
  </si>
  <si>
    <t>FLA 2014: Real Decreto-ley 21/2012, de 13 de julio             </t>
  </si>
  <si>
    <t>Plan de Prov de CCAA.  Fase III (t2): Real Decreto-ley 8/2013, de 28 de junio</t>
  </si>
  <si>
    <t>Ampliación reintegro liquidaciones: Disposición final primera del Real Decreto-ley 12/2014, de 12 de septiembre.</t>
  </si>
  <si>
    <t xml:space="preserve">Anticipos del SF: : artículo 64 Ley 22/2009, de 18 de diciembre               </t>
  </si>
  <si>
    <t xml:space="preserve">Un año carencia adicional FFPP (Aplazamiento Amortizaciones 2015 FFPP):  Disposición adicional séptima del Real Decreto-ley 17/2014, de 26 de diciembre.            </t>
  </si>
  <si>
    <t xml:space="preserve">Un año carencia adicional (Aplazamiento Amortizaciones 2015 de FLA 2012):  ACDGAE 31 de julio de 2014      </t>
  </si>
  <si>
    <t xml:space="preserve">Facilidad Financiera: Real Decreto-ley 17/2014, de 26 de diciembre.        </t>
  </si>
  <si>
    <t xml:space="preserve">Fondo Social: Real Decreto-ley 17/2014, de 26 de diciembre.    </t>
  </si>
  <si>
    <t xml:space="preserve">Anticipos del SF: artículo 64 Ley 22/2009, de 18 de diciembre               </t>
  </si>
  <si>
    <t>Anticipos adicionales: artículo 64 Ley 22/2009, de 18 de diciembre</t>
  </si>
  <si>
    <t xml:space="preserve">Facilidad Financiera: Real Decreto-ley 17/2014, de 26 de diciembre.                </t>
  </si>
  <si>
    <t xml:space="preserve">Fondo Liquidez Real Decreto-ley 17/2014, de 26 de diciembre.                      </t>
  </si>
  <si>
    <t>* Objetivo déficit incluye: pago a proveedores e intereses, ya que a priori no es posible determinar qué cantidad de la asignada va a destinarse a cada finalidad hasta que no se produce su pago.</t>
  </si>
  <si>
    <r>
      <t>-</t>
    </r>
    <r>
      <rPr>
        <sz val="7"/>
        <color indexed="8"/>
        <rFont val="Calibri"/>
        <family val="2"/>
      </rPr>
      <t xml:space="preserve">             </t>
    </r>
    <r>
      <rPr>
        <b/>
        <sz val="11"/>
        <color indexed="16"/>
        <rFont val="Calibri"/>
        <family val="2"/>
      </rPr>
      <t>Líneas ICO-vencimientos CCAA</t>
    </r>
    <r>
      <rPr>
        <sz val="11"/>
        <color theme="1"/>
        <rFont val="Calibri"/>
        <family val="2"/>
        <scheme val="minor"/>
      </rPr>
      <t>: Con carácter transitorio, por Acuerdos CDGAE de 2 de febrero y 29 de marzo de 2012, se crearon en 2012 dos líneas de financiación del ICO con las Comunidades Autónomas como un mecanismo voluntario, sometido al principio de prudencia financiera que se instrumentaron a través de préstamos finalistas con las Comunidades Autónomas destinados a financiar los vencimientos de la deuda financiera.</t>
    </r>
  </si>
  <si>
    <r>
      <t>-</t>
    </r>
    <r>
      <rPr>
        <sz val="7"/>
        <color indexed="8"/>
        <rFont val="Calibri"/>
        <family val="2"/>
      </rPr>
      <t xml:space="preserve">             </t>
    </r>
    <r>
      <rPr>
        <b/>
        <sz val="11"/>
        <color indexed="16"/>
        <rFont val="Calibri"/>
        <family val="2"/>
      </rPr>
      <t>Ampliación del plazo para el reintegro de las liquidaciones negativas</t>
    </r>
    <r>
      <rPr>
        <sz val="11"/>
        <color theme="1"/>
        <rFont val="Calibri"/>
        <family val="2"/>
        <scheme val="minor"/>
      </rPr>
      <t xml:space="preserve">. Durante el año 2012 según la disposición adicional trigésima sexta de la Ley 2/2012, de 29 de junio de Presupuestos Generales del Estado para el año 2012, el Ministro de Hacienda y Administraciones Públicas estableció y aplicó un mecanismo financiero extrapresupuestario con el objetivo de extender a 120 mensualidades iguales, a computar a partir de 1 de enero de 2012, el aplazamiento del saldo pendiente de reintegro a la citada fecha, de las liquidaciones del sistema de financiación de los años 2008 y 2009, aplazadas en aplicación de la disposición adicional cuarta de la Ley 22/2009, de 18 de diciembre, por la que se regula el sistema de financiación de las Comunidades Autónomas de régimen común y Ciudades con Estatuto de Autonomía y se modifican determinadas normas tributarias. </t>
    </r>
  </si>
  <si>
    <r>
      <t>-</t>
    </r>
    <r>
      <rPr>
        <sz val="7"/>
        <color indexed="16"/>
        <rFont val="Calibri"/>
        <family val="2"/>
      </rPr>
      <t xml:space="preserve">             </t>
    </r>
    <r>
      <rPr>
        <b/>
        <sz val="11"/>
        <color indexed="16"/>
        <rFont val="Calibri"/>
        <family val="2"/>
      </rPr>
      <t>Anticipos con cargo al sistema de financiación</t>
    </r>
    <r>
      <rPr>
        <sz val="11"/>
        <color indexed="16"/>
        <rFont val="Calibri"/>
        <family val="2"/>
      </rPr>
      <t xml:space="preserve">. </t>
    </r>
    <r>
      <rPr>
        <sz val="11"/>
        <color theme="1"/>
        <rFont val="Calibri"/>
        <family val="2"/>
        <scheme val="minor"/>
      </rPr>
      <t>Asimismo, según lo previsto en el artículo 64.2 de la Ley 22/2009, de 18 de diciembre, por la que se regula el sistema de financiación de las Comunidades Autónomas de régimen común y Ciudades con Estatuto de Autonomía y se modifican determinadas normas tributarias</t>
    </r>
    <r>
      <rPr>
        <b/>
        <sz val="11"/>
        <color indexed="16"/>
        <rFont val="Calibri"/>
        <family val="2"/>
      </rPr>
      <t>.</t>
    </r>
  </si>
  <si>
    <r>
      <t>-</t>
    </r>
    <r>
      <rPr>
        <sz val="7"/>
        <color indexed="16"/>
        <rFont val="Calibri"/>
        <family val="2"/>
      </rPr>
      <t xml:space="preserve">             </t>
    </r>
    <r>
      <rPr>
        <b/>
        <sz val="11"/>
        <color indexed="16"/>
        <rFont val="Calibri"/>
        <family val="2"/>
      </rPr>
      <t xml:space="preserve">Aplazamientos de las cuotas de amortización de principal de los préstamos con cargo a mecanismos adicionales de financiación a Comunidades Autónomas. </t>
    </r>
  </si>
  <si>
    <r>
      <t>o</t>
    </r>
    <r>
      <rPr>
        <sz val="7"/>
        <color indexed="8"/>
        <rFont val="Calibri"/>
        <family val="2"/>
      </rPr>
      <t xml:space="preserve">   </t>
    </r>
    <r>
      <rPr>
        <sz val="11"/>
        <color theme="1"/>
        <rFont val="Calibri"/>
        <family val="2"/>
        <scheme val="minor"/>
      </rPr>
      <t>En 2013, la CDGAE el 14 de febrero de 2013 aprobó el aplazamiento al año 2014 de los vencimientos de una de las líneas ICO previstos en 2013.</t>
    </r>
  </si>
  <si>
    <r>
      <t>o</t>
    </r>
    <r>
      <rPr>
        <sz val="7"/>
        <color indexed="8"/>
        <rFont val="Calibri"/>
        <family val="2"/>
      </rPr>
      <t xml:space="preserve">   </t>
    </r>
    <r>
      <rPr>
        <sz val="11"/>
        <color theme="1"/>
        <rFont val="Calibri"/>
        <family val="2"/>
        <scheme val="minor"/>
      </rPr>
      <t>En 2014, la CDGAE aprobó el 31 de julio la ampliación en un año del período de carencia de la amortización del principal de los préstamos formalizados por las Comunidades Autónomas con cargo al Fondo de Liquidez Autonómico del año 2012, cuyo período de amortización se iniciaba en 2015.</t>
    </r>
  </si>
  <si>
    <r>
      <t>o</t>
    </r>
    <r>
      <rPr>
        <sz val="7"/>
        <color indexed="8"/>
        <rFont val="Calibri"/>
        <family val="2"/>
      </rPr>
      <t xml:space="preserve">   </t>
    </r>
    <r>
      <rPr>
        <sz val="11"/>
        <color theme="1"/>
        <rFont val="Calibri"/>
        <family val="2"/>
        <scheme val="minor"/>
      </rPr>
      <t>Adicionalmente, la Disposición adicional séptima del Real Decreto-ley 17/2014, de 26 de diciembre, dispuso que durante 2015 no se abonarían vencimientos de principal de operaciones formalizadas en años anteriores con cargo al extinto Fondo de Financiación a Proveedores.</t>
    </r>
  </si>
  <si>
    <r>
      <t>-</t>
    </r>
    <r>
      <rPr>
        <sz val="7"/>
        <color indexed="8"/>
        <rFont val="Calibri"/>
        <family val="2"/>
      </rPr>
      <t xml:space="preserve">        </t>
    </r>
    <r>
      <rPr>
        <b/>
        <sz val="11"/>
        <color indexed="16"/>
        <rFont val="Calibri"/>
        <family val="2"/>
      </rPr>
      <t>El mecanismo extraordinario de financiación para el pago a proveedores</t>
    </r>
    <r>
      <rPr>
        <sz val="11"/>
        <color theme="1"/>
        <rFont val="Calibri"/>
        <family val="2"/>
        <scheme val="minor"/>
      </rPr>
      <t>. Con el objeto de aliviar la difícil situación económica que atravesaban algunas Entidades Locales y algunas Comunidades Autónomas, el Gobierno aprobó el Real Decreto-ley 4/2012, de 24 de febrero, por el que se determinan obligaciones de información y procedimientos necesarios para establecer un mecanismo de financiación para el pago a los proveedores de las entidades locales, que posteriormente se hizo extensible a las Comunidades Autónomas mediante Acuerdo del Consejo de Política Fiscal y Financiera de 6 de marzo de 2012. Con la finalidad de instrumentar las operaciones de crédito con las Entidades Locales y Comunidades Autónomas que se acogieron al citado mecanismo, se creó el Fondo para la Financiación de los Pagos a Proveedores (FFPP) por Real Decreto-ley 7/2012, de 9 de marzo.</t>
    </r>
  </si>
  <si>
    <r>
      <t>·</t>
    </r>
    <r>
      <rPr>
        <sz val="7"/>
        <color indexed="8"/>
        <rFont val="Calibri"/>
        <family val="2"/>
      </rPr>
      <t xml:space="preserve">         </t>
    </r>
    <r>
      <rPr>
        <sz val="11"/>
        <color theme="1"/>
        <rFont val="Calibri"/>
        <family val="2"/>
        <scheme val="minor"/>
      </rPr>
      <t>Real Decreto-ley 4/2012, de 24 de febrero y Real Decreto-ley 7/2012, de 9 de marzo (que lo extiende a las Comunidades Autónomas); y Acuerdo de Comisión Delegada del Gobierno para Asuntos Económicos (ACDGAE) de 22 de marzo de 2012.</t>
    </r>
  </si>
  <si>
    <r>
      <t>·</t>
    </r>
    <r>
      <rPr>
        <sz val="7"/>
        <color indexed="8"/>
        <rFont val="Calibri"/>
        <family val="2"/>
      </rPr>
      <t xml:space="preserve">         </t>
    </r>
    <r>
      <rPr>
        <sz val="11"/>
        <color theme="1"/>
        <rFont val="Calibri"/>
        <family val="2"/>
        <scheme val="minor"/>
      </rPr>
      <t>Real Decreto-ley 4/2013, de 22 de febrero.</t>
    </r>
  </si>
  <si>
    <r>
      <t>·</t>
    </r>
    <r>
      <rPr>
        <sz val="7"/>
        <color indexed="8"/>
        <rFont val="Calibri"/>
        <family val="2"/>
      </rPr>
      <t xml:space="preserve">         </t>
    </r>
    <r>
      <rPr>
        <sz val="11"/>
        <color theme="1"/>
        <rFont val="Calibri"/>
        <family val="2"/>
        <scheme val="minor"/>
      </rPr>
      <t>Real Decreto-ley 8/2013, de 28 de junio y ACDGAE de 10 de octubre de 2013.</t>
    </r>
  </si>
  <si>
    <r>
      <t>-</t>
    </r>
    <r>
      <rPr>
        <sz val="7"/>
        <color indexed="8"/>
        <rFont val="Calibri"/>
        <family val="2"/>
      </rPr>
      <t xml:space="preserve">        </t>
    </r>
    <r>
      <rPr>
        <b/>
        <sz val="11"/>
        <color indexed="16"/>
        <rFont val="Calibri"/>
        <family val="2"/>
      </rPr>
      <t>El Fondo de Liquidez Autonómico –FLA– (durante 2012, 2013 y 2014).</t>
    </r>
    <r>
      <rPr>
        <sz val="11"/>
        <color indexed="16"/>
        <rFont val="Calibri"/>
        <family val="2"/>
      </rPr>
      <t xml:space="preserve"> </t>
    </r>
    <r>
      <rPr>
        <sz val="11"/>
        <color theme="1"/>
        <rFont val="Calibri"/>
        <family val="2"/>
        <scheme val="minor"/>
      </rPr>
      <t xml:space="preserve">El Real Decreto-ley 21/2012, de 13 de julio, de medidas de liquidez de las Administraciones Públicas creó el FLA como mecanismo de apoyo a la liquidez de las CCAA. Se trata de un mecanismo temporal y voluntario destinado a financiar vencimientos de deuda así como el resto del endeudamiento permitido por la normativa de estabilidad presupuestaria. </t>
    </r>
  </si>
  <si>
    <r>
      <t>-</t>
    </r>
    <r>
      <rPr>
        <sz val="7"/>
        <color indexed="8"/>
        <rFont val="Calibri"/>
        <family val="2"/>
      </rPr>
      <t xml:space="preserve">        </t>
    </r>
    <r>
      <rPr>
        <b/>
        <sz val="11"/>
        <color indexed="16"/>
        <rFont val="Calibri"/>
        <family val="2"/>
      </rPr>
      <t>Fondo de Financiación a Comunidades Autónomas – FFCCAA- (a partir de 2015)</t>
    </r>
    <r>
      <rPr>
        <sz val="11"/>
        <color indexed="16"/>
        <rFont val="Calibri"/>
        <family val="2"/>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dando prioridad al gasto social y simplificar la gestión de los mecanismos adicionales de financiación a CCAA existentes hasta entonces. </t>
    </r>
  </si>
  <si>
    <r>
      <t>o</t>
    </r>
    <r>
      <rPr>
        <sz val="7"/>
        <color indexed="17"/>
        <rFont val="Calibri"/>
        <family val="2"/>
      </rPr>
      <t xml:space="preserve">   </t>
    </r>
    <r>
      <rPr>
        <sz val="11"/>
        <color theme="1"/>
        <rFont val="Calibri"/>
        <family val="2"/>
        <scheme val="minor"/>
      </rPr>
      <t xml:space="preserve">El compartimento </t>
    </r>
    <r>
      <rPr>
        <b/>
        <sz val="11"/>
        <color indexed="16"/>
        <rFont val="Calibri"/>
        <family val="2"/>
      </rPr>
      <t>Facilidad Financiera</t>
    </r>
    <r>
      <rPr>
        <sz val="11"/>
        <color indexed="16"/>
        <rFont val="Calibri"/>
        <family val="2"/>
      </rPr>
      <t xml:space="preserve"> </t>
    </r>
    <r>
      <rPr>
        <sz val="11"/>
        <color theme="1"/>
        <rFont val="Calibri"/>
        <family val="2"/>
        <scheme val="minor"/>
      </rPr>
      <t>está destinado a las Comunidades Autónomas que cumplan los objetivos de estabilidad presupuestaria y deuda pública, y cuyo período medio de pago a proveedores no supere en más de treinta días el plazo máximo previsto en la normativa sobre morosidad. Su ámbito objetivo es similar al del siguiente compartimento, pero no le aplica la condicionalidad fiscal.</t>
    </r>
  </si>
  <si>
    <r>
      <t>o</t>
    </r>
    <r>
      <rPr>
        <sz val="7"/>
        <color indexed="17"/>
        <rFont val="Calibri"/>
        <family val="2"/>
      </rPr>
      <t xml:space="preserve">   </t>
    </r>
    <r>
      <rPr>
        <b/>
        <sz val="11"/>
        <color indexed="16"/>
        <rFont val="Calibri"/>
        <family val="2"/>
      </rPr>
      <t>Fondo de Liquidez Autonómico</t>
    </r>
    <r>
      <rPr>
        <sz val="11"/>
        <color theme="1"/>
        <rFont val="Calibri"/>
        <family val="2"/>
        <scheme val="minor"/>
      </rPr>
      <t xml:space="preserve">, sucesor del anterior FLA para atender vencimientos de valores, préstamos, financiación del déficit, de liquidaciones negativas del sistema de financiación y otras necesidades aprobadas por la Comisión Delegada del Gobierno para Asuntos Económicos, sujeto a condicionalidad fiscal. </t>
    </r>
  </si>
  <si>
    <r>
      <t>o</t>
    </r>
    <r>
      <rPr>
        <sz val="7"/>
        <color indexed="17"/>
        <rFont val="Calibri"/>
        <family val="2"/>
      </rPr>
      <t xml:space="preserve">   </t>
    </r>
    <r>
      <rPr>
        <b/>
        <sz val="11"/>
        <color indexed="16"/>
        <rFont val="Calibri"/>
        <family val="2"/>
      </rPr>
      <t>Fondo Social</t>
    </r>
    <r>
      <rPr>
        <sz val="11"/>
        <color indexed="16"/>
        <rFont val="Calibri"/>
        <family val="2"/>
      </rPr>
      <t xml:space="preserve"> </t>
    </r>
    <r>
      <rPr>
        <sz val="11"/>
        <color theme="1"/>
        <rFont val="Calibri"/>
        <family val="2"/>
        <scheme val="minor"/>
      </rPr>
      <t xml:space="preserve">destinado a financiar a Comunidades Autónomas las obligaciones pendientes de pago vencidas, líquidas y exigibles a 31 de diciembre de 2014, derivadas de convenios suscritos en materia social entre las Comunidades Autónomas y las Entidades Locales, así como otras transferencias en materia de gasto social. </t>
    </r>
  </si>
  <si>
    <r>
      <t>o</t>
    </r>
    <r>
      <rPr>
        <sz val="7"/>
        <color indexed="17"/>
        <rFont val="Calibri"/>
        <family val="2"/>
      </rPr>
      <t xml:space="preserve">   </t>
    </r>
    <r>
      <rPr>
        <b/>
        <sz val="11"/>
        <color indexed="16"/>
        <rFont val="Calibri"/>
        <family val="2"/>
      </rPr>
      <t>Fondo en liquidación para la Financiación de los Pagos a los Proveedores de Comunidades Autónomas</t>
    </r>
    <r>
      <rPr>
        <sz val="11"/>
        <color theme="1"/>
        <rFont val="Calibri"/>
        <family val="2"/>
        <scheme val="minor"/>
      </rPr>
      <t>, al que se transmiten los activos y pasivos del extinto Fondo para la Financiación de los Pagos a Proveedores.</t>
    </r>
  </si>
  <si>
    <r>
      <rPr>
        <sz val="7"/>
        <color indexed="8"/>
        <rFont val="Calibri"/>
        <family val="2"/>
      </rPr>
      <t xml:space="preserve">  </t>
    </r>
    <r>
      <rPr>
        <b/>
        <i/>
        <u/>
        <sz val="11"/>
        <color indexed="8"/>
        <rFont val="Calibri"/>
        <family val="2"/>
      </rPr>
      <t>Mecanismos Extraordinarios:</t>
    </r>
  </si>
  <si>
    <r>
      <rPr>
        <sz val="7"/>
        <color indexed="8"/>
        <rFont val="Calibri"/>
        <family val="2"/>
      </rPr>
      <t xml:space="preserve">   </t>
    </r>
    <r>
      <rPr>
        <b/>
        <i/>
        <u/>
        <sz val="11"/>
        <color indexed="8"/>
        <rFont val="Calibri"/>
        <family val="2"/>
      </rPr>
      <t>Otras Medidas de Liquidez: entre las que cabe destacar:</t>
    </r>
  </si>
  <si>
    <t>Normativa</t>
  </si>
  <si>
    <t>Plan de Prov de CCAA. Fase I:  Real Decreto-ley 4/2012, de 24 de febrero y Real Decreto-ley 7/2012, de 9 de marzo (que lo extiende a las Comunidades Autónomas); ACDGAE 22 marzo 2012.</t>
  </si>
  <si>
    <t>Plan de Prov de CCAA.  Fases II: Real Decreto-ley 4/2013, de 22 de febrero y III (t1): Real Decreto-ley 8/2013, de 28 de junio</t>
  </si>
  <si>
    <t>Fondo Liquidez: Real Decreto-ley 17/2014, de 26 de diciembre, de medidas de sostenibilidad financiera para las Comunidades Autónomas y Entidades Locales y otras de carácter económico</t>
  </si>
  <si>
    <t>1. Resumen Total Liquidez</t>
  </si>
  <si>
    <t>2. Detalle Otras Medidas de Liquidez</t>
  </si>
  <si>
    <t>3. Detalle Mecanismos Extraordinarios</t>
  </si>
  <si>
    <t>Descripción Medidas</t>
  </si>
  <si>
    <t>ILLES BALEARS</t>
  </si>
  <si>
    <t>Total</t>
  </si>
  <si>
    <t>AÑO 2017</t>
  </si>
  <si>
    <t>TOTAL LIQUIDEZ 2017</t>
  </si>
  <si>
    <t>Otras Medidas de Liquidez 2017</t>
  </si>
  <si>
    <t>Total Otras Medidas de Liquidez 2017</t>
  </si>
  <si>
    <t>TOTAL MECNISMOS EXTRAORDINARIOS 2017</t>
  </si>
  <si>
    <t>AÑO 2018</t>
  </si>
  <si>
    <t>TOTAL LIQUIDEZ 2018</t>
  </si>
  <si>
    <t>Otras Medidas de Liquidez 2018</t>
  </si>
  <si>
    <t>TOTAL 2012-2018</t>
  </si>
  <si>
    <t>TOTAL MECNISMOS EXTRAORDINARIOS 2018</t>
  </si>
  <si>
    <t>Vencimientos 2018</t>
  </si>
  <si>
    <t>Objetivo déficit 2018*</t>
  </si>
  <si>
    <t>Total Préstamos 1T 2018</t>
  </si>
  <si>
    <t>Total Préstamos 2T 2018</t>
  </si>
  <si>
    <t>Total Préstamos 3T 2018</t>
  </si>
  <si>
    <t>Total Préstamos 4T 2018</t>
  </si>
  <si>
    <t>PRIMER TRIMESTRE 2018 (ACDGAE 25/01/2018)</t>
  </si>
  <si>
    <t xml:space="preserve">TOTAL en la CCAA </t>
  </si>
  <si>
    <t xml:space="preserve">Mecanismos extraordinarios </t>
  </si>
  <si>
    <t>Mecanismos Extraordinarios</t>
  </si>
  <si>
    <t xml:space="preserve">Total CCAA </t>
  </si>
  <si>
    <t>SEGUNDO TRIMESTRE 2018 (16/03/2018)</t>
  </si>
  <si>
    <t>4. Fondos Financiación CC.AA. 2018</t>
  </si>
  <si>
    <t>TERCER TRIMESTRE 2018 (28/06/2018)</t>
  </si>
  <si>
    <t>Objetivo déficit 2017*</t>
  </si>
  <si>
    <t>CCAA</t>
  </si>
  <si>
    <t>Vencimientos e Intereses</t>
  </si>
  <si>
    <t>Pagos directos a CCAA</t>
  </si>
  <si>
    <t>Pagos por el Estado a terceros</t>
  </si>
  <si>
    <t>Tramo I: Vencimientos</t>
  </si>
  <si>
    <t>Tramo II: Liquidaciones Negativas</t>
  </si>
  <si>
    <t>Tramo III: Déficit</t>
  </si>
  <si>
    <t>CASTILLA Y LEON</t>
  </si>
  <si>
    <t>LA RIOJA</t>
  </si>
  <si>
    <t>CASTILLA - LA MANCHA</t>
  </si>
  <si>
    <t>FACILIDAD FINANCIERA</t>
  </si>
  <si>
    <t>FLA</t>
  </si>
  <si>
    <t xml:space="preserve">Este cuadro contiene la información relativa al Fondo de Financiación a Comunidades Autónomas para el año 2018. En el mismo se desglosa, por trimestres, las cantidades asignadas por Acuerdos de la Comisión Delegada de Asuntos Económicos, y las cantidades dispuestas (los pagos) realizados por trimestres, con detalle del destino de los fondos (Vencimientos, proveedores y otros). </t>
  </si>
  <si>
    <t xml:space="preserve">Objetivo déficit </t>
  </si>
  <si>
    <t>CUARTO TRIMESTRE 2018 (27/09/2018)</t>
  </si>
  <si>
    <t>EXTRA FLA I  (05/07/2018)</t>
  </si>
  <si>
    <t>EXTRA FLA II (25/10/2018)</t>
  </si>
  <si>
    <t>AÑO 2019</t>
  </si>
  <si>
    <t>TOTAL LIQUIDEZ 2019</t>
  </si>
  <si>
    <t>TOTAL MECNISMOS EXTRAORDINARIOS 2019</t>
  </si>
  <si>
    <t>Vencimientos 2019</t>
  </si>
  <si>
    <t>Objetivo déficit 2019</t>
  </si>
  <si>
    <t>Total Préstamos 1T 2019</t>
  </si>
  <si>
    <t>Total Préstamos 2T 2019</t>
  </si>
  <si>
    <t>Total Préstamos 3T 2019</t>
  </si>
  <si>
    <t>Total Préstamos 4T 2019</t>
  </si>
  <si>
    <t xml:space="preserve">EXTRA FLA I  </t>
  </si>
  <si>
    <t xml:space="preserve">EXTRA FLA II </t>
  </si>
  <si>
    <t>PRIMER TRIMESTRE 2019 (ACDGAE 31/01/2019)</t>
  </si>
  <si>
    <t>5. Fondos Financiación CC.AA. 2019</t>
  </si>
  <si>
    <t xml:space="preserve">Este cuadro contiene la información relativa al Fondo de Financiación a Comunidades Autónomas para el año 2019. En el mismo se desglosa, por trimestres, las cantidades asignadas por Acuerdos de la Comisión Delegada de Asuntos Económicos, y las cantidades dispuestas (los pagos) realizados por trimestres, con detalle del destino de los fondos (Vencimientos, proveedores y otros). </t>
  </si>
  <si>
    <t>SEGUNDO TRIMESTRE 2019 (ACDGAE 14/03/2019)</t>
  </si>
  <si>
    <t>TERCER TRIMESTRE 2019 (ACDGAE 20 06 2019)</t>
  </si>
  <si>
    <t>Línea ICO</t>
  </si>
  <si>
    <t>Facilidad Financiera</t>
  </si>
  <si>
    <t>Fondo Social</t>
  </si>
  <si>
    <t xml:space="preserve">FLA </t>
  </si>
  <si>
    <t>PRIMER TRIMESTRE 2020 (ACDGAE 31/01/2020)</t>
  </si>
  <si>
    <t>Vencimientos 2020</t>
  </si>
  <si>
    <t>Objetivo déficit 2020</t>
  </si>
  <si>
    <t>Total Préstamos 1T 2020</t>
  </si>
  <si>
    <t>Total Préstamos 2T 2020</t>
  </si>
  <si>
    <t>Total Préstamos 3T 2020</t>
  </si>
  <si>
    <t>Total Préstamos 4T 2020</t>
  </si>
  <si>
    <t>CASTILLA Y LEÓN</t>
  </si>
  <si>
    <t>AÑO 2020</t>
  </si>
  <si>
    <t>TOTAL LIQUIDEZ 2020</t>
  </si>
  <si>
    <t>TOTAL MECANISMOS EXTRAORDINARIOS 2020</t>
  </si>
  <si>
    <t>SEGUNDO TRIMESTRE 2020 (ACDGAE 20/03/2020)</t>
  </si>
  <si>
    <t xml:space="preserve">DISPUESTO  CONCEPTOS </t>
  </si>
  <si>
    <t xml:space="preserve">DISPUESTO TRAMOS </t>
  </si>
  <si>
    <t xml:space="preserve">DISPUESTO   CONCEPTOS </t>
  </si>
  <si>
    <t>CUARTO TRIMESTRE 2019 (03/10/2019)</t>
  </si>
  <si>
    <t>Objetivo déficit 2018</t>
  </si>
  <si>
    <t>TERCER TRIMESTRE 2020 (ACDGAE 19 06 2020)</t>
  </si>
  <si>
    <t>CUARTO TRIMESTRE 2020 (ACDGAE 25/09/2020)</t>
  </si>
  <si>
    <t>ACDGAE
16/10/2020</t>
  </si>
  <si>
    <t>EXTRA FLA I  
ACDGAE
14/05/2020</t>
  </si>
  <si>
    <t>EXTRA FLA II  
ACDGAE
27/11/2020</t>
  </si>
  <si>
    <t>PRIMER TRIMESTRE 2021 (ACDGAE 05/02/2021)</t>
  </si>
  <si>
    <t>Vencimientos 2021</t>
  </si>
  <si>
    <t>Objetivo déficit 2021</t>
  </si>
  <si>
    <t>Total Préstamos 1T 2021</t>
  </si>
  <si>
    <t>Total Préstamos 2T 2021</t>
  </si>
  <si>
    <t>Total Préstamos 4T 2021</t>
  </si>
  <si>
    <t>CASTILLA-LA MANCHA</t>
  </si>
  <si>
    <t>REGIÓN DE MURCIA</t>
  </si>
  <si>
    <t>COMUNITAT VALENCIANA</t>
  </si>
  <si>
    <t>AÑO 2021</t>
  </si>
  <si>
    <t>TOTAL LIQUIDEZ 2021</t>
  </si>
  <si>
    <t>TOTAL MECANISMOS EXTRAORDINARIOS 2021</t>
  </si>
  <si>
    <t>5. Fondos Financiación CC.AA. 2020</t>
  </si>
  <si>
    <t>6. Fondos Financiación CC.AA. 2021</t>
  </si>
  <si>
    <t xml:space="preserve">Este cuadro contiene la información relativa al Fondo de Financiación a Comunidades Autónomas para el año 2020. En el mismo se desglosa, por trimestres, las cantidades asignadas por Acuerdos de la Comisión Delegada de Asuntos Económicos, y las cantidades dispuestas (los pagos) realizados por trimestres, con detalle del destino de los fondos (Vencimientos, proveedores y otros). </t>
  </si>
  <si>
    <t xml:space="preserve">Este cuadro contiene la información relativa al Fondo de Financiación a Comunidades Autónomas para el año 2021. En el mismo se desglosa, por trimestres, las cantidades asignadas por Acuerdos de la Comisión Delegada de Asuntos Económicos, y las cantidades dispuestas (los pagos) realizados por trimestres, con detalle del destino de los fondos (Vencimientos, proveedores y otros). </t>
  </si>
  <si>
    <t>SEGUNDO TRIMESTRE 2021(ACDGAE 17/03/2021)</t>
  </si>
  <si>
    <t>Fondo de Liquidez REACT-UE</t>
  </si>
  <si>
    <t>ACDGAE 28/05/2021</t>
  </si>
  <si>
    <t>Fondo de Liquidez    REACT-UE</t>
  </si>
  <si>
    <t>TERCER TRIMESTRE 2021 (ACDGAE 25/06/2021)</t>
  </si>
  <si>
    <t>EXTRA FLA I  
ACDGAE
25/06/2021</t>
  </si>
  <si>
    <t>CUARTO TRIMESTRE 2021 (ACDGAE 08/10/2021)</t>
  </si>
  <si>
    <t>ASIGNADO POR ACDGAE</t>
  </si>
  <si>
    <t>EXTRA FLA II  
ACDGAE
26/11/2021</t>
  </si>
  <si>
    <t>Vencimientos 2022</t>
  </si>
  <si>
    <t>Total Préstamos 4T 2022</t>
  </si>
  <si>
    <t>Objetivo déficit 2022</t>
  </si>
  <si>
    <t>Total Préstamos 1T 2022</t>
  </si>
  <si>
    <t>Total Préstamos 2T 2022</t>
  </si>
  <si>
    <t>Total Préstamos 3T 2022</t>
  </si>
  <si>
    <t>Total Préstamos 3T 2021</t>
  </si>
  <si>
    <t>Otros
2022</t>
  </si>
  <si>
    <t>AÑO 2022</t>
  </si>
  <si>
    <t>TOTAL LIQUIDEZ 2022</t>
  </si>
  <si>
    <t>TOTAL MECANISMOS EXTRAORDINARIOS 2022</t>
  </si>
  <si>
    <t xml:space="preserve">Este cuadro contiene la información relativa al Fondo de Financiación a Comunidades Autónomas para el año 2022. En el mismo se desglosa, por trimestres, las cantidades asignadas por Acuerdos de la Comisión Delegada de Asuntos Económicos, y las cantidades dispuestas (los pagos) realizados por trimestres, con detalle del destino de los fondos (Vencimientos, proveedores y otros). </t>
  </si>
  <si>
    <t>PRIMER TRIMESTRE 2022 (ACDGAE 25/01/2022)</t>
  </si>
  <si>
    <t>ACDGAE 25/01/2022</t>
  </si>
  <si>
    <t>SEGUNDO TRIMESTRE 2022 (ACDGAE 21/03/2022)</t>
  </si>
  <si>
    <t>7. Fondos Financiación CC.AA. 2022</t>
  </si>
  <si>
    <t>TERCER TRIMESTRE 2022 (ACDGAE 14/06/2022)</t>
  </si>
  <si>
    <t>N/A</t>
  </si>
  <si>
    <r>
      <t xml:space="preserve">Vencimientos e Intereses
</t>
    </r>
    <r>
      <rPr>
        <b/>
        <sz val="14"/>
        <color rgb="FFFF0000"/>
        <rFont val="Calibri"/>
        <family val="2"/>
        <scheme val="minor"/>
      </rPr>
      <t>1</t>
    </r>
  </si>
  <si>
    <r>
      <t xml:space="preserve">Pagos directos a CCAA
</t>
    </r>
    <r>
      <rPr>
        <b/>
        <sz val="14"/>
        <color rgb="FFFF0000"/>
        <rFont val="Calibri"/>
        <family val="2"/>
        <scheme val="minor"/>
      </rPr>
      <t>2</t>
    </r>
  </si>
  <si>
    <r>
      <t xml:space="preserve">Pagos por el Estado a terceros
</t>
    </r>
    <r>
      <rPr>
        <b/>
        <sz val="14"/>
        <color rgb="FFFF0000"/>
        <rFont val="Calibri"/>
        <family val="2"/>
        <scheme val="minor"/>
      </rPr>
      <t>3</t>
    </r>
  </si>
  <si>
    <r>
      <t xml:space="preserve">Tramo I: Vencimientos
</t>
    </r>
    <r>
      <rPr>
        <b/>
        <sz val="14"/>
        <color rgb="FFFF0000"/>
        <rFont val="Calibri"/>
        <family val="2"/>
        <scheme val="minor"/>
      </rPr>
      <t>4</t>
    </r>
  </si>
  <si>
    <r>
      <t xml:space="preserve">Tramo II: Liquidaciones Negativas
</t>
    </r>
    <r>
      <rPr>
        <b/>
        <sz val="14"/>
        <color rgb="FFFF0000"/>
        <rFont val="Calibri"/>
        <family val="2"/>
        <scheme val="minor"/>
      </rPr>
      <t>5</t>
    </r>
  </si>
  <si>
    <r>
      <t xml:space="preserve">Tramo III: Déficit
</t>
    </r>
    <r>
      <rPr>
        <b/>
        <sz val="14"/>
        <color rgb="FFFF0000"/>
        <rFont val="Calibri"/>
        <family val="2"/>
        <scheme val="minor"/>
      </rPr>
      <t>6</t>
    </r>
  </si>
  <si>
    <r>
      <t xml:space="preserve">Total dispuesto
</t>
    </r>
    <r>
      <rPr>
        <b/>
        <sz val="14"/>
        <color rgb="FFFF0000"/>
        <rFont val="Calibri"/>
        <family val="2"/>
        <scheme val="minor"/>
      </rPr>
      <t>7</t>
    </r>
    <r>
      <rPr>
        <sz val="14"/>
        <color rgb="FFFF0000"/>
        <rFont val="Calibri"/>
        <family val="2"/>
        <scheme val="minor"/>
      </rPr>
      <t xml:space="preserve"> = 1 + 2 + 3 = 4 + 5 + 6</t>
    </r>
  </si>
  <si>
    <r>
      <t xml:space="preserve">Fondo de Liquidez    REACT-UE
</t>
    </r>
    <r>
      <rPr>
        <b/>
        <sz val="14"/>
        <color rgb="FFFF0000"/>
        <rFont val="Calibri"/>
        <family val="2"/>
        <scheme val="minor"/>
      </rPr>
      <t>8</t>
    </r>
  </si>
  <si>
    <r>
      <t xml:space="preserve">Suma FFCCAA + REACT UE
</t>
    </r>
    <r>
      <rPr>
        <b/>
        <sz val="14"/>
        <color rgb="FFFF0000"/>
        <rFont val="Calibri"/>
        <family val="2"/>
        <scheme val="minor"/>
      </rPr>
      <t>9</t>
    </r>
    <r>
      <rPr>
        <sz val="14"/>
        <color rgb="FFFF0000"/>
        <rFont val="Calibri"/>
        <family val="2"/>
        <scheme val="minor"/>
      </rPr>
      <t xml:space="preserve"> = 8 + 7</t>
    </r>
  </si>
  <si>
    <t>TOTAL (FF+FLA+REACT)</t>
  </si>
  <si>
    <t>CUARTO TRIMESTRE 2022 (ACDGAE 27/09/2022)</t>
  </si>
  <si>
    <t>ACDGAE
14/11/2022</t>
  </si>
  <si>
    <t>Objetivo déficit 2022 (Art. 23.3 RDL 18/2022)</t>
  </si>
  <si>
    <t xml:space="preserve">Fondo Liquidez: Real Decreto-ley 17/2014, de 26 de diciembre.                      </t>
  </si>
  <si>
    <t>Fondo Liquidez REACT-UE: Disp. Final vigésimo novena de la Ley 11/2020, de 30 de diciembre, de Presupuestos Generales del Estado para 2021, que modifica el Real Decreto-ley 17/2014, de 26 de diciembre</t>
  </si>
  <si>
    <t>El nuevo Fondo se divide en cinco compartimentos: Facilidad Financiera, Fondo de Liquidez Autonómico, Fondo Social, Fondo en liquidación para la Financiación de los Pagos a los Proveedores de Comunidades Autónomas y Fondo de Liquidez REACT-UE.</t>
  </si>
  <si>
    <r>
      <t>o</t>
    </r>
    <r>
      <rPr>
        <sz val="7"/>
        <color rgb="FF006600"/>
        <rFont val="Calibri"/>
        <family val="2"/>
        <scheme val="minor"/>
      </rPr>
      <t xml:space="preserve">   </t>
    </r>
    <r>
      <rPr>
        <b/>
        <sz val="11"/>
        <color rgb="FF800000"/>
        <rFont val="Calibri"/>
        <family val="2"/>
        <scheme val="minor"/>
      </rPr>
      <t>Fondo de Liquidez REACT-UE</t>
    </r>
    <r>
      <rPr>
        <sz val="11"/>
        <rFont val="Calibri"/>
        <family val="2"/>
        <scheme val="minor"/>
      </rPr>
      <t>, creado en virtud de la disposición final vigésima novena de la Ley 11/2020, de 30 de diciembre, de Presupuestos Generales del Estado para 2021, por la que se modificó el Real Decreto-ley 17/2014, de 26 de diciembre, con la finalidad de proporcionar a las Comunidades Autónomas la liquidez financiera para el rápido despliegue y ejecución de la Ayuda a la Recuperación para la Cohesión y los Territorios de Europa (REACT-UE).</t>
    </r>
  </si>
  <si>
    <t>Este cuadro muestra un resumen del total de las cantidades facilitadas a las Comunidades Autónomas, clasificadas por Comunidad Autónoma, mecanismo y año. A su vez, las medidas de liquidez se clasifican en "Otras Medidas de Liquidez" en las que se engloban todos aquellos instrumentos que no son "Mecanismos Extraordinarios de Liquidez" por los que se ha puesto a disposición de las Administraciones Territoriales  de la liquidez necesaria para hacer frente a sus necesidades y que están más relacionados con el sistema de financiación ordinario (como los anticipos del sistema de financiación, ampliación del reintegro de liquidaciones,..) o son otros instrumentos habituales de financiación (como los préstamos ICO). Por su parte, los "Mecanismos Extraordinarios" son los instrumentos creados desde el año 2012 para proveer de recursos a las Administraciones Territoriales y que han supuesto una novedad en nuestro sistema de financiación.  En los cuadros posteriores se trata de desglosar cada medida contenida en este cuadro por CCAA.</t>
  </si>
  <si>
    <t>Artículo 23.3 del Real Decreto-ley 18/2022, de 18 de octubre.</t>
  </si>
  <si>
    <t>EXTRA FLA  
ACDGAE
28/11/2022</t>
  </si>
  <si>
    <t>Vencimientos 2023</t>
  </si>
  <si>
    <t>Objetivo déficit 2023</t>
  </si>
  <si>
    <t>Total Préstamos 1T 2023</t>
  </si>
  <si>
    <t>Total Préstamos 2T 2023</t>
  </si>
  <si>
    <t>Total Préstamos 3T 2023</t>
  </si>
  <si>
    <t>Total Préstamos 4T 2023</t>
  </si>
  <si>
    <t>Otros
2023</t>
  </si>
  <si>
    <t>PRIMER TRIMESTRE 2023 (ACDGAE 28/11/2022)</t>
  </si>
  <si>
    <t>ACDGAE 28/11/2022</t>
  </si>
  <si>
    <t>Fondo de Liquidez    REACT-UE   2023</t>
  </si>
  <si>
    <t>AÑO 2023</t>
  </si>
  <si>
    <t>TOTAL LIQUIDEZ 2023</t>
  </si>
  <si>
    <t>TOTAL MECANISMOS EXTRAORDINARIOS 2023</t>
  </si>
  <si>
    <t>8. Fondos Financiación CC.AA. 2023</t>
  </si>
  <si>
    <t xml:space="preserve">Este cuadro contiene la información relativa al Fondo de Financiación a Comunidades Autónomas para el año 2023. En el mismo se desglosa, por trimestres, las cantidades asignadas por Acuerdos de la Comisión Delegada de Asuntos Económicos, y las cantidades dispuestas (los pagos) realizados por trimestres, con detalle del destino de los fondos (Vencimientos, proveedores y otros). </t>
  </si>
  <si>
    <t>Objetivo déficit</t>
  </si>
  <si>
    <t xml:space="preserve">DISPUESTO CONCEPTOS </t>
  </si>
  <si>
    <t>DISPUESTO TRAMOS</t>
  </si>
  <si>
    <t>SEGUNDO TRIMESTRE 2023 (ACDGAE 20/03/2023)</t>
  </si>
  <si>
    <t>EXTRA FLA I 
ACDGAE
08/05/2023</t>
  </si>
  <si>
    <t>Objetivo déficit   Ejercicios anteriores</t>
  </si>
  <si>
    <t>TERCER TRIMESTRE 2023 (ACDGAE 13/06/2023)</t>
  </si>
  <si>
    <t>CUARTO TRIMESTRE 2023 (ACDGAE 11/09/2023)</t>
  </si>
  <si>
    <t>EXTRA FLA II
ACDGAE
15/12/2023</t>
  </si>
  <si>
    <t>Vencimientos 2024</t>
  </si>
  <si>
    <t>Objetivo déficit 2024</t>
  </si>
  <si>
    <t>Total Préstamos 2T 2024</t>
  </si>
  <si>
    <t>Total Préstamos 3T 2024</t>
  </si>
  <si>
    <t>Total Préstamos 4T 2024</t>
  </si>
  <si>
    <t>Otros
2024</t>
  </si>
  <si>
    <t>Total Préstamos 1T 2024</t>
  </si>
  <si>
    <t>TOTAL (FF+FLA)</t>
  </si>
  <si>
    <t>9. Fondos Financiación CC.AA. 2024</t>
  </si>
  <si>
    <t xml:space="preserve">Este cuadro contiene la información relativa al Fondo de Financiación a Comunidades Autónomas para el año 2024. En el mismo se desglosa, por trimestres, las cantidades asignadas por Acuerdos de la Comisión Delegada de Asuntos Económicos, y las cantidades dispuestas (los pagos) realizados por trimestres, con detalle del destino de los fondos (Vencimientos, proveedores y otros). </t>
  </si>
  <si>
    <t>AÑO 2024</t>
  </si>
  <si>
    <t>TOTAL LIQUIDEZ 2024</t>
  </si>
  <si>
    <t>TOTAL MECANISMOS EXTRAORDINARIOS 2024</t>
  </si>
  <si>
    <t>SEGUNDO TRIMESTRE 2024 (ACDGAE 04/03/2024)</t>
  </si>
  <si>
    <t>EXTRA FLA I 
ACDGAE
06/05/2024</t>
  </si>
  <si>
    <t>PRIMER TRIMESTRE 2024 (ACDGAE 15/12/2023)*</t>
  </si>
  <si>
    <t>* El ACDGAE del tercer trimestre de 27 de mayo de 2024 deja sin efecto la distribución de los recursos asignados al tramo III déficit del FFCCAA 2024 aprobada mediante el ACDGAE del primer trimestre de 15 de diciembre de 2023.</t>
  </si>
  <si>
    <t>CUARTO TRIMESTRE 2024 (ACDGAE 16/09/2024)</t>
  </si>
  <si>
    <t>TERCER TRIMESTRE 2024 (ACDGAE 27/05/2024)**</t>
  </si>
  <si>
    <t>** El ACDGAE del cuarto trimestre de 16 de sepiembre de 2024 deja sin efecto, por un importe de 56,73 millones de euros, la distribución de los recursos asignados en el tercer trimestre a la Comunidad Autónoma de Cantabria para el tramo I del FFCCAA 2024.</t>
  </si>
  <si>
    <t>EXTRA FLA II
ACDGAE
28/10/2024</t>
  </si>
  <si>
    <t>PRIMER TRIMESTRE 2025 (ACDGAE 02/12/2024)</t>
  </si>
  <si>
    <t>EXTRA FLA I 
ACDGAE
XX/XX/2025</t>
  </si>
  <si>
    <t>EXTRA FLA II
ACDGAE
XX/XX/2025</t>
  </si>
  <si>
    <t>Vencimientos 2025</t>
  </si>
  <si>
    <t>Objetivo déficit 2025</t>
  </si>
  <si>
    <t>Total Préstamos 1T 2025</t>
  </si>
  <si>
    <t>Total Préstamos 2T 2025</t>
  </si>
  <si>
    <t>Total Préstamos 3T 2025</t>
  </si>
  <si>
    <t>Total Préstamos 4T 2025</t>
  </si>
  <si>
    <t>Otros
2025</t>
  </si>
  <si>
    <t>AÑO 2025</t>
  </si>
  <si>
    <t>TOTAL LIQUIDEZ 2025</t>
  </si>
  <si>
    <t>TOTAL LIQUIDEZ 
2012 - 2025</t>
  </si>
  <si>
    <t>TOTAL MECANISMOS EXTRAORDINARIOS 2025</t>
  </si>
  <si>
    <t>10. Fondos Financiación CC.AA. 2025</t>
  </si>
  <si>
    <t xml:space="preserve">Este cuadro contiene la información relativa al Fondo de Financiación a Comunidades Autónomas para el año 2025. En el mismo se desglosa, por trimestres, las cantidades asignadas por Acuerdos de la Comisión Delegada de Asuntos Económicos, y las cantidades dispuestas (los pagos) realizados por trimestres, con detalle del destino de los fondos (Vencimientos, proveedores y otros). </t>
  </si>
  <si>
    <t>TRAMO III DANA ACDGAE 16/12/2024</t>
  </si>
  <si>
    <t>Déficit 2023</t>
  </si>
  <si>
    <t>Déficit 2024</t>
  </si>
  <si>
    <t>Déficit</t>
  </si>
  <si>
    <t>Real Decreto-ley 6/2024, de 5 de noviembre, por el que se adoptan medidas urgentes de respuesta ante los daños causados por la Depresión Aislada en Niveles Altos (DANA) en diferentes municipios entre el 28 de octubre y el 4 de noviembre de 2024.</t>
  </si>
  <si>
    <t>Real Decreto-ley 1/2025, de 28 de enero, por el que se aprueban medidas urgentes en materia económica, de transporte, de Seguridad Social, y para hacer frente a situaciones de vulnerabilidad.</t>
  </si>
  <si>
    <t>Gasto DANA 2025</t>
  </si>
  <si>
    <t>Déficit / Gasto DANA</t>
  </si>
  <si>
    <t>DANA 2025 (ACDGAE 03/03/2025)</t>
  </si>
  <si>
    <t>SEGUNDO TRIMESTRE 2025 (ACDGAE 03/03/2025)</t>
  </si>
  <si>
    <t>Real Decreto-ley 7/2024, de 11 de noviembre, por el que se adoptan medidas urgentes para el impulso del Plan de respuesta inmediata, reconstrucción y relanzamiento frente a los daños causados por la Depresión Aislada en Niveles Altos (DANA) en diferentes municipios entre el 28 de octubre y el 4 de noviembre de 2024.</t>
  </si>
  <si>
    <t>TERCER TRIMESTRE 2025 (ACDGAE 02/06/2025)</t>
  </si>
  <si>
    <t xml:space="preserve">* Las cantidades indicadas entre los años 2012-2024 relativas a los Mecanismos Extraordinarios son cantidades dispuestas por las CCAA, mientras que las cantidades que figuran en el año 2025 son cantidades asignadas por Acuerdo de la Comisión Delegada del Gobierno para Asuntos Económicos. </t>
  </si>
  <si>
    <t>CUARTO TRIMESTRE 2025 (ACDGAE 22/09/2025)</t>
  </si>
  <si>
    <t>Mecanismos de Financiación: Comunidades Autónomas (Actualización a 26-septiembre-2025)</t>
  </si>
  <si>
    <t>DISPUESTO SEPTIEMBRE 2025 TRAMOS</t>
  </si>
  <si>
    <t xml:space="preserve">DISPUESTO SEPT. 2025 CONCEPTOS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</si>
</sst>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 #,##0.00\ _€_-;\-* #,##0.00\ _€_-;_-* &quot;-&quot;??\ _€_-;_-@_-"/>
    <numFmt numFmtId="165" formatCode="#,##0.0_ ;[Red]\-#,##0.0\ "/>
    <numFmt numFmtId="166" formatCode="#,##0.0\ ;[Red]\-#,##0.0"/>
    <numFmt numFmtId="167" formatCode="#,##0.00_ ;[Red]\-#,##0.00\ "/>
    <numFmt numFmtId="168" formatCode="_-* #,##0.00\ [$€]_-;\-* #,##0.00\ [$€]_-;_-* &quot;-&quot;??\ [$€]_-;_-@_-"/>
    <numFmt numFmtId="169" formatCode="0_)"/>
    <numFmt numFmtId="170" formatCode="0.0_)"/>
    <numFmt numFmtId="171" formatCode="#,##0.0"/>
    <numFmt numFmtId="172" formatCode="#,##0.0000000"/>
    <numFmt numFmtId="173" formatCode="0.00000000"/>
    <numFmt numFmtId="174" formatCode="0.0000000"/>
    <numFmt numFmtId="175" formatCode="#,##0.000000000"/>
    <numFmt numFmtId="176" formatCode="0.000000000"/>
    <numFmt numFmtId="177" formatCode="#,##0.00000000_ ;[Red]\-#,##0.00000000\ "/>
    <numFmt numFmtId="178" formatCode="#,##0.0000000000_ ;[Red]\-#,##0.0000000000\ "/>
    <numFmt numFmtId="179" formatCode="#,##0.00000000"/>
    <numFmt numFmtId="180" formatCode="0.00000"/>
    <numFmt numFmtId="181" formatCode="#,##0.0000_ ;[Red]\-#,##0.0000\ "/>
    <numFmt numFmtId="182" formatCode="#,##0.0000"/>
    <numFmt numFmtId="183" formatCode="#,##0.00000000\ ;[Red]\-#,##0.00000000"/>
    <numFmt numFmtId="184" formatCode="#,##0.000000000\ ;[Red]\-#,##0.000000000"/>
    <numFmt numFmtId="185" formatCode="#,##0.000"/>
    <numFmt numFmtId="186" formatCode="0.0"/>
    <numFmt numFmtId="187" formatCode="#,##0.0000\ ;[Red]\-#,##0.0000"/>
    <numFmt numFmtId="188" formatCode="#,##0;\(#,##0\);\-"/>
    <numFmt numFmtId="189" formatCode="#,##0.0;\(#,##0.0\);\-"/>
  </numFmts>
  <fonts count="43" x14ac:knownFonts="1">
    <font>
      <sz val="11"/>
      <color theme="1"/>
      <name val="Calibri"/>
      <family val="2"/>
      <scheme val="minor"/>
    </font>
    <font>
      <sz val="7"/>
      <color indexed="8"/>
      <name val="Calibri"/>
      <family val="2"/>
    </font>
    <font>
      <sz val="10"/>
      <name val="Arial"/>
      <family val="2"/>
    </font>
    <font>
      <sz val="10"/>
      <name val="Courier"/>
      <family val="3"/>
    </font>
    <font>
      <sz val="12"/>
      <name val="Helv"/>
    </font>
    <font>
      <b/>
      <i/>
      <u/>
      <sz val="11"/>
      <color indexed="8"/>
      <name val="Calibri"/>
      <family val="2"/>
    </font>
    <font>
      <b/>
      <sz val="11"/>
      <color indexed="16"/>
      <name val="Calibri"/>
      <family val="2"/>
    </font>
    <font>
      <sz val="11"/>
      <color indexed="16"/>
      <name val="Calibri"/>
      <family val="2"/>
    </font>
    <font>
      <sz val="7"/>
      <color indexed="16"/>
      <name val="Calibri"/>
      <family val="2"/>
    </font>
    <font>
      <sz val="7"/>
      <color indexed="17"/>
      <name val="Calibri"/>
      <family val="2"/>
    </font>
    <font>
      <sz val="11"/>
      <color theme="1"/>
      <name val="Calibri"/>
      <family val="2"/>
      <scheme val="minor"/>
    </font>
    <font>
      <sz val="8"/>
      <color theme="1"/>
      <name val="Arial"/>
      <family val="2"/>
    </font>
    <font>
      <sz val="10"/>
      <color rgb="FF000000"/>
      <name val="Times New Roman"/>
      <family val="1"/>
    </font>
    <font>
      <sz val="11"/>
      <color rgb="FFFF0000"/>
      <name val="Calibri"/>
      <family val="2"/>
      <scheme val="minor"/>
    </font>
    <font>
      <sz val="14"/>
      <color theme="1"/>
      <name val="Calibri"/>
      <family val="2"/>
      <scheme val="minor"/>
    </font>
    <font>
      <sz val="14"/>
      <name val="Calibri"/>
      <family val="2"/>
      <scheme val="minor"/>
    </font>
    <font>
      <sz val="12"/>
      <color theme="1"/>
      <name val="Calibri"/>
      <family val="2"/>
      <scheme val="minor"/>
    </font>
    <font>
      <sz val="7"/>
      <color theme="1"/>
      <name val="Calibri"/>
      <family val="2"/>
      <scheme val="minor"/>
    </font>
    <font>
      <b/>
      <sz val="14"/>
      <name val="Calibri"/>
      <family val="2"/>
      <scheme val="minor"/>
    </font>
    <font>
      <sz val="9"/>
      <name val="Calibri"/>
      <family val="2"/>
      <scheme val="minor"/>
    </font>
    <font>
      <b/>
      <sz val="14"/>
      <color theme="1"/>
      <name val="Calibri"/>
      <family val="2"/>
      <scheme val="minor"/>
    </font>
    <font>
      <u/>
      <sz val="11"/>
      <color rgb="FF17365D"/>
      <name val="Calibri"/>
      <family val="2"/>
      <scheme val="minor"/>
    </font>
    <font>
      <sz val="11"/>
      <color rgb="FF17365D"/>
      <name val="Calibri"/>
      <family val="2"/>
      <scheme val="minor"/>
    </font>
    <font>
      <sz val="11"/>
      <color rgb="FF1F497D"/>
      <name val="Calibri"/>
      <family val="2"/>
      <scheme val="minor"/>
    </font>
    <font>
      <i/>
      <sz val="14"/>
      <name val="Calibri"/>
      <family val="2"/>
      <scheme val="minor"/>
    </font>
    <font>
      <sz val="11"/>
      <name val="Calibri"/>
      <family val="2"/>
      <scheme val="minor"/>
    </font>
    <font>
      <u/>
      <sz val="11"/>
      <name val="Calibri"/>
      <family val="2"/>
      <scheme val="minor"/>
    </font>
    <font>
      <sz val="11"/>
      <color rgb="FF800000"/>
      <name val="Calibri"/>
      <family val="2"/>
      <scheme val="minor"/>
    </font>
    <font>
      <sz val="11"/>
      <color rgb="FF006600"/>
      <name val="Calibri"/>
      <family val="2"/>
      <scheme val="minor"/>
    </font>
    <font>
      <sz val="20"/>
      <name val="Calibri"/>
      <family val="2"/>
      <scheme val="minor"/>
    </font>
    <font>
      <b/>
      <sz val="16"/>
      <color theme="1"/>
      <name val="Arial"/>
      <family val="2"/>
    </font>
    <font>
      <u/>
      <sz val="11"/>
      <color theme="10"/>
      <name val="Calibri"/>
      <family val="2"/>
      <scheme val="minor"/>
    </font>
    <font>
      <b/>
      <u/>
      <sz val="12"/>
      <color theme="10"/>
      <name val="Arial"/>
      <family val="2"/>
    </font>
    <font>
      <b/>
      <i/>
      <u/>
      <sz val="11"/>
      <color theme="10"/>
      <name val="Arial"/>
      <family val="2"/>
    </font>
    <font>
      <sz val="8"/>
      <color theme="1"/>
      <name val="Calibri"/>
      <family val="2"/>
      <scheme val="minor"/>
    </font>
    <font>
      <sz val="8"/>
      <color rgb="FFFF0000"/>
      <name val="Calibri"/>
      <family val="2"/>
      <scheme val="minor"/>
    </font>
    <font>
      <sz val="10"/>
      <color rgb="FFFF0000"/>
      <name val="Calibri"/>
      <family val="2"/>
      <scheme val="minor"/>
    </font>
    <font>
      <sz val="11"/>
      <color rgb="FF7030A0"/>
      <name val="Calibri"/>
      <family val="2"/>
      <scheme val="minor"/>
    </font>
    <font>
      <sz val="14"/>
      <color rgb="FFFF0000"/>
      <name val="Calibri"/>
      <family val="2"/>
      <scheme val="minor"/>
    </font>
    <font>
      <b/>
      <sz val="14"/>
      <color rgb="FFFF0000"/>
      <name val="Calibri"/>
      <family val="2"/>
      <scheme val="minor"/>
    </font>
    <font>
      <strike/>
      <sz val="11"/>
      <color rgb="FFFF0000"/>
      <name val="Calibri"/>
      <family val="2"/>
      <scheme val="minor"/>
    </font>
    <font>
      <sz val="7"/>
      <color rgb="FF006600"/>
      <name val="Calibri"/>
      <family val="2"/>
      <scheme val="minor"/>
    </font>
    <font>
      <b/>
      <sz val="11"/>
      <color rgb="FF8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6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44">
    <xf numFmtId="0" fontId="0" fillId="0" borderId="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9" fontId="3" fillId="0" borderId="0"/>
    <xf numFmtId="0" fontId="11" fillId="0" borderId="0"/>
    <xf numFmtId="170" fontId="4" fillId="0" borderId="0"/>
    <xf numFmtId="0" fontId="2" fillId="0" borderId="0"/>
    <xf numFmtId="0" fontId="10" fillId="0" borderId="0"/>
    <xf numFmtId="0" fontId="10" fillId="0" borderId="0"/>
    <xf numFmtId="0" fontId="1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cellStyleXfs>
  <cellXfs count="270">
    <xf numFmtId="0" fontId="0" fillId="0" borderId="0" xfId="0"/>
    <xf numFmtId="0" fontId="13" fillId="0" borderId="0" xfId="0" applyFont="1"/>
    <xf numFmtId="165" fontId="0" fillId="0" borderId="0" xfId="0" applyNumberFormat="1"/>
    <xf numFmtId="0" fontId="15" fillId="0" borderId="1" xfId="0" applyFont="1" applyBorder="1" applyAlignment="1">
      <alignment horizontal="center" vertical="center" wrapText="1"/>
    </xf>
    <xf numFmtId="0" fontId="15" fillId="0" borderId="3" xfId="0" applyFont="1" applyBorder="1"/>
    <xf numFmtId="0" fontId="14" fillId="0" borderId="0" xfId="0" applyFont="1"/>
    <xf numFmtId="0" fontId="16" fillId="0" borderId="0" xfId="0" applyFont="1"/>
    <xf numFmtId="166" fontId="0" fillId="0" borderId="0" xfId="0" applyNumberFormat="1"/>
    <xf numFmtId="0" fontId="17" fillId="0" borderId="0" xfId="0" applyFont="1"/>
    <xf numFmtId="167" fontId="0" fillId="0" borderId="0" xfId="0" applyNumberFormat="1"/>
    <xf numFmtId="0" fontId="13" fillId="0" borderId="0" xfId="0" applyFont="1" applyAlignment="1">
      <alignment vertical="center"/>
    </xf>
    <xf numFmtId="0" fontId="15" fillId="0" borderId="5" xfId="0" applyFont="1" applyBorder="1" applyAlignment="1">
      <alignment horizontal="center" vertical="center" wrapText="1"/>
    </xf>
    <xf numFmtId="0" fontId="15" fillId="0" borderId="8" xfId="0" applyFont="1" applyBorder="1"/>
    <xf numFmtId="0" fontId="15" fillId="0" borderId="9" xfId="0" applyFont="1" applyBorder="1"/>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wrapText="1"/>
    </xf>
    <xf numFmtId="166" fontId="15" fillId="3" borderId="15" xfId="0" applyNumberFormat="1" applyFont="1" applyFill="1" applyBorder="1" applyAlignment="1">
      <alignment horizontal="right"/>
    </xf>
    <xf numFmtId="166" fontId="15" fillId="3" borderId="16" xfId="0" applyNumberFormat="1" applyFont="1" applyFill="1" applyBorder="1" applyAlignment="1">
      <alignment horizontal="right"/>
    </xf>
    <xf numFmtId="166" fontId="15" fillId="3" borderId="17" xfId="0" applyNumberFormat="1" applyFont="1" applyFill="1" applyBorder="1" applyAlignment="1">
      <alignment horizontal="right"/>
    </xf>
    <xf numFmtId="166" fontId="15" fillId="3" borderId="18" xfId="0" applyNumberFormat="1" applyFont="1" applyFill="1" applyBorder="1" applyAlignment="1">
      <alignment horizontal="right"/>
    </xf>
    <xf numFmtId="166" fontId="15" fillId="0" borderId="18" xfId="0" applyNumberFormat="1" applyFont="1" applyBorder="1" applyAlignment="1">
      <alignment horizontal="right"/>
    </xf>
    <xf numFmtId="166" fontId="15" fillId="0" borderId="17" xfId="0" applyNumberFormat="1" applyFont="1" applyBorder="1" applyAlignment="1">
      <alignment horizontal="right"/>
    </xf>
    <xf numFmtId="166" fontId="15" fillId="3" borderId="19" xfId="0" applyNumberFormat="1" applyFont="1" applyFill="1" applyBorder="1" applyAlignment="1">
      <alignment horizontal="right"/>
    </xf>
    <xf numFmtId="166" fontId="15" fillId="3" borderId="20" xfId="0" applyNumberFormat="1" applyFont="1" applyFill="1" applyBorder="1" applyAlignment="1">
      <alignment horizontal="right"/>
    </xf>
    <xf numFmtId="166" fontId="15" fillId="3" borderId="21" xfId="0" applyNumberFormat="1" applyFont="1" applyFill="1" applyBorder="1" applyAlignment="1">
      <alignment horizontal="right"/>
    </xf>
    <xf numFmtId="166" fontId="15" fillId="3" borderId="22" xfId="0" applyNumberFormat="1" applyFont="1" applyFill="1" applyBorder="1" applyAlignment="1">
      <alignment horizontal="right"/>
    </xf>
    <xf numFmtId="166" fontId="15" fillId="0" borderId="22" xfId="0" applyNumberFormat="1" applyFont="1" applyBorder="1" applyAlignment="1">
      <alignment horizontal="right"/>
    </xf>
    <xf numFmtId="166" fontId="15" fillId="0" borderId="21" xfId="0" applyNumberFormat="1" applyFont="1" applyBorder="1" applyAlignment="1">
      <alignment horizontal="right"/>
    </xf>
    <xf numFmtId="166" fontId="15" fillId="0" borderId="19" xfId="0" applyNumberFormat="1" applyFont="1" applyBorder="1" applyAlignment="1">
      <alignment horizontal="right"/>
    </xf>
    <xf numFmtId="166" fontId="15" fillId="0" borderId="20" xfId="0" applyNumberFormat="1" applyFont="1" applyBorder="1" applyAlignment="1">
      <alignment horizontal="right"/>
    </xf>
    <xf numFmtId="166" fontId="19" fillId="3" borderId="20" xfId="0" applyNumberFormat="1" applyFont="1" applyFill="1" applyBorder="1" applyAlignment="1">
      <alignment horizontal="right" wrapText="1" shrinkToFit="1"/>
    </xf>
    <xf numFmtId="166" fontId="15" fillId="0" borderId="23" xfId="0" applyNumberFormat="1" applyFont="1" applyBorder="1" applyAlignment="1">
      <alignment horizontal="right"/>
    </xf>
    <xf numFmtId="166" fontId="15" fillId="0" borderId="24" xfId="0" applyNumberFormat="1" applyFont="1" applyBorder="1" applyAlignment="1">
      <alignment horizontal="right"/>
    </xf>
    <xf numFmtId="166" fontId="15" fillId="2" borderId="5" xfId="0" applyNumberFormat="1" applyFont="1" applyFill="1" applyBorder="1" applyAlignment="1">
      <alignment horizontal="right"/>
    </xf>
    <xf numFmtId="166" fontId="15" fillId="2" borderId="2" xfId="0" applyNumberFormat="1" applyFont="1" applyFill="1" applyBorder="1" applyAlignment="1">
      <alignment horizontal="right"/>
    </xf>
    <xf numFmtId="4" fontId="0" fillId="0" borderId="0" xfId="0" applyNumberFormat="1"/>
    <xf numFmtId="0" fontId="15" fillId="2" borderId="30" xfId="0" applyFont="1" applyFill="1" applyBorder="1"/>
    <xf numFmtId="0" fontId="15" fillId="0" borderId="45" xfId="0" applyFont="1" applyBorder="1" applyAlignment="1">
      <alignment horizontal="center" vertical="center" wrapText="1"/>
    </xf>
    <xf numFmtId="0" fontId="15" fillId="0" borderId="23" xfId="0" applyFont="1" applyBorder="1" applyAlignment="1">
      <alignment horizontal="center" vertical="center" wrapText="1"/>
    </xf>
    <xf numFmtId="166" fontId="15" fillId="0" borderId="15" xfId="0" applyNumberFormat="1" applyFont="1" applyBorder="1" applyAlignment="1">
      <alignment horizontal="right"/>
    </xf>
    <xf numFmtId="166" fontId="15" fillId="0" borderId="16" xfId="0" applyNumberFormat="1" applyFont="1" applyBorder="1" applyAlignment="1">
      <alignment horizontal="right"/>
    </xf>
    <xf numFmtId="166" fontId="15" fillId="2" borderId="8" xfId="0" applyNumberFormat="1" applyFont="1" applyFill="1" applyBorder="1" applyAlignment="1">
      <alignment horizontal="right"/>
    </xf>
    <xf numFmtId="166" fontId="15" fillId="0" borderId="34" xfId="0" applyNumberFormat="1" applyFont="1" applyBorder="1" applyAlignment="1">
      <alignment horizontal="right"/>
    </xf>
    <xf numFmtId="166" fontId="15" fillId="2" borderId="3" xfId="0" applyNumberFormat="1" applyFont="1" applyFill="1" applyBorder="1" applyAlignment="1">
      <alignment horizontal="right"/>
    </xf>
    <xf numFmtId="166" fontId="15" fillId="0" borderId="47" xfId="0" applyNumberFormat="1" applyFont="1" applyBorder="1" applyAlignment="1">
      <alignment horizontal="right"/>
    </xf>
    <xf numFmtId="166" fontId="15" fillId="0" borderId="37" xfId="0" applyNumberFormat="1" applyFont="1" applyBorder="1" applyAlignment="1">
      <alignment horizontal="right"/>
    </xf>
    <xf numFmtId="166" fontId="15" fillId="0" borderId="48" xfId="0" applyNumberFormat="1" applyFont="1" applyBorder="1" applyAlignment="1">
      <alignment horizontal="right"/>
    </xf>
    <xf numFmtId="166" fontId="15" fillId="2" borderId="49" xfId="0" applyNumberFormat="1" applyFont="1" applyFill="1" applyBorder="1" applyAlignment="1">
      <alignment horizontal="right"/>
    </xf>
    <xf numFmtId="166" fontId="15" fillId="2" borderId="43" xfId="0" applyNumberFormat="1" applyFont="1" applyFill="1" applyBorder="1" applyAlignment="1">
      <alignment horizontal="right"/>
    </xf>
    <xf numFmtId="166" fontId="15" fillId="2" borderId="9" xfId="0" applyNumberFormat="1" applyFont="1" applyFill="1" applyBorder="1" applyAlignment="1">
      <alignment horizontal="right"/>
    </xf>
    <xf numFmtId="166" fontId="15" fillId="0" borderId="39" xfId="0" applyNumberFormat="1" applyFont="1" applyBorder="1" applyAlignment="1">
      <alignment horizontal="right"/>
    </xf>
    <xf numFmtId="166" fontId="15" fillId="2" borderId="40" xfId="0" applyNumberFormat="1" applyFont="1" applyFill="1" applyBorder="1" applyAlignment="1">
      <alignment horizontal="right"/>
    </xf>
    <xf numFmtId="166" fontId="15" fillId="0" borderId="46" xfId="0" applyNumberFormat="1" applyFont="1" applyBorder="1" applyAlignment="1">
      <alignment horizontal="right"/>
    </xf>
    <xf numFmtId="166" fontId="15" fillId="0" borderId="1" xfId="0" applyNumberFormat="1" applyFont="1" applyBorder="1" applyAlignment="1">
      <alignment horizontal="right"/>
    </xf>
    <xf numFmtId="166" fontId="15" fillId="0" borderId="44" xfId="0" applyNumberFormat="1" applyFont="1" applyBorder="1" applyAlignment="1">
      <alignment horizontal="right"/>
    </xf>
    <xf numFmtId="166" fontId="15" fillId="0" borderId="45" xfId="0" applyNumberFormat="1" applyFont="1" applyBorder="1" applyAlignment="1">
      <alignment horizontal="right"/>
    </xf>
    <xf numFmtId="166" fontId="15" fillId="0" borderId="50" xfId="0" applyNumberFormat="1" applyFont="1" applyBorder="1" applyAlignment="1">
      <alignment horizontal="right"/>
    </xf>
    <xf numFmtId="166" fontId="15" fillId="2" borderId="4" xfId="0" applyNumberFormat="1" applyFont="1" applyFill="1" applyBorder="1" applyAlignment="1">
      <alignment horizontal="right"/>
    </xf>
    <xf numFmtId="166" fontId="15" fillId="2" borderId="51" xfId="0" applyNumberFormat="1" applyFont="1" applyFill="1" applyBorder="1" applyAlignment="1">
      <alignment horizontal="right"/>
    </xf>
    <xf numFmtId="0" fontId="15" fillId="0" borderId="0" xfId="0" applyFont="1"/>
    <xf numFmtId="166" fontId="15" fillId="0" borderId="0" xfId="0" applyNumberFormat="1" applyFont="1" applyAlignment="1">
      <alignment horizontal="right"/>
    </xf>
    <xf numFmtId="0" fontId="14" fillId="0" borderId="31" xfId="0" applyFont="1" applyBorder="1" applyAlignment="1">
      <alignment horizontal="center" vertical="center" wrapText="1"/>
    </xf>
    <xf numFmtId="0" fontId="14"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5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3" xfId="0" applyFont="1" applyBorder="1" applyAlignment="1">
      <alignment horizontal="center" vertical="center" wrapText="1"/>
    </xf>
    <xf numFmtId="0" fontId="15" fillId="2" borderId="25"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1" fillId="0" borderId="0" xfId="0" applyFont="1" applyAlignment="1">
      <alignment horizontal="left" vertical="center"/>
    </xf>
    <xf numFmtId="166" fontId="18" fillId="2" borderId="5" xfId="0" applyNumberFormat="1" applyFont="1" applyFill="1" applyBorder="1" applyAlignment="1">
      <alignment horizontal="right"/>
    </xf>
    <xf numFmtId="166" fontId="18" fillId="2" borderId="31" xfId="0" applyNumberFormat="1" applyFont="1" applyFill="1" applyBorder="1" applyAlignment="1">
      <alignment horizontal="right"/>
    </xf>
    <xf numFmtId="0" fontId="18" fillId="2" borderId="30" xfId="0" applyFont="1" applyFill="1" applyBorder="1"/>
    <xf numFmtId="166" fontId="18" fillId="2" borderId="27" xfId="0" applyNumberFormat="1" applyFont="1" applyFill="1" applyBorder="1" applyAlignment="1">
      <alignment horizontal="right"/>
    </xf>
    <xf numFmtId="166" fontId="18" fillId="2" borderId="54" xfId="0" applyNumberFormat="1" applyFont="1" applyFill="1" applyBorder="1" applyAlignment="1">
      <alignment horizontal="right"/>
    </xf>
    <xf numFmtId="166" fontId="18" fillId="2" borderId="58" xfId="0" applyNumberFormat="1" applyFont="1" applyFill="1" applyBorder="1" applyAlignment="1">
      <alignment horizontal="right"/>
    </xf>
    <xf numFmtId="0" fontId="14" fillId="0" borderId="54" xfId="0" applyFont="1" applyBorder="1" applyAlignment="1">
      <alignment horizontal="center" vertical="center" wrapText="1"/>
    </xf>
    <xf numFmtId="166" fontId="15" fillId="0" borderId="57" xfId="0" applyNumberFormat="1" applyFont="1" applyBorder="1" applyAlignment="1">
      <alignment horizontal="right"/>
    </xf>
    <xf numFmtId="0" fontId="14" fillId="0" borderId="55" xfId="0" applyFont="1" applyBorder="1" applyAlignment="1">
      <alignment horizontal="center" vertical="center" wrapText="1"/>
    </xf>
    <xf numFmtId="166" fontId="15" fillId="0" borderId="59" xfId="0" applyNumberFormat="1" applyFont="1" applyBorder="1" applyAlignment="1">
      <alignment horizontal="right"/>
    </xf>
    <xf numFmtId="166" fontId="15" fillId="2" borderId="60" xfId="0" applyNumberFormat="1" applyFont="1" applyFill="1" applyBorder="1" applyAlignment="1">
      <alignment horizontal="right"/>
    </xf>
    <xf numFmtId="166" fontId="15" fillId="2" borderId="61" xfId="0" applyNumberFormat="1" applyFont="1" applyFill="1" applyBorder="1" applyAlignment="1">
      <alignment horizontal="right"/>
    </xf>
    <xf numFmtId="166" fontId="15" fillId="2" borderId="62" xfId="0" applyNumberFormat="1" applyFont="1" applyFill="1" applyBorder="1" applyAlignment="1">
      <alignment horizontal="right"/>
    </xf>
    <xf numFmtId="166" fontId="18" fillId="2" borderId="41" xfId="0" applyNumberFormat="1" applyFont="1" applyFill="1" applyBorder="1" applyAlignment="1">
      <alignment horizontal="right"/>
    </xf>
    <xf numFmtId="166" fontId="19" fillId="3" borderId="21" xfId="0" applyNumberFormat="1" applyFont="1" applyFill="1" applyBorder="1" applyAlignment="1">
      <alignment horizontal="right" wrapText="1" shrinkToFit="1"/>
    </xf>
    <xf numFmtId="0" fontId="15" fillId="0" borderId="55" xfId="0" applyFont="1" applyBorder="1" applyAlignment="1">
      <alignment horizontal="center" vertical="center" wrapText="1"/>
    </xf>
    <xf numFmtId="0" fontId="15" fillId="2" borderId="5" xfId="0" applyFont="1" applyFill="1" applyBorder="1" applyAlignment="1">
      <alignment horizontal="center" vertical="center" wrapText="1"/>
    </xf>
    <xf numFmtId="0" fontId="26"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0" fontId="0" fillId="0" borderId="0" xfId="0" applyAlignment="1">
      <alignment horizontal="justify" vertical="center"/>
    </xf>
    <xf numFmtId="0" fontId="27" fillId="0" borderId="0" xfId="0" applyFont="1" applyAlignment="1">
      <alignment horizontal="justify" vertical="center"/>
    </xf>
    <xf numFmtId="0" fontId="28" fillId="0" borderId="0" xfId="0" applyFont="1" applyAlignment="1">
      <alignment horizontal="justify" vertical="center"/>
    </xf>
    <xf numFmtId="0" fontId="20" fillId="0" borderId="0" xfId="0" applyFont="1"/>
    <xf numFmtId="0" fontId="0" fillId="2" borderId="0" xfId="0" applyFill="1"/>
    <xf numFmtId="0" fontId="32" fillId="2" borderId="0" xfId="43" applyFont="1" applyFill="1"/>
    <xf numFmtId="0" fontId="32" fillId="2" borderId="0" xfId="43" applyFont="1" applyFill="1" applyBorder="1" applyAlignment="1"/>
    <xf numFmtId="0" fontId="33" fillId="2" borderId="0" xfId="43" applyFont="1" applyFill="1"/>
    <xf numFmtId="0" fontId="15" fillId="2" borderId="6" xfId="0" applyFont="1" applyFill="1" applyBorder="1" applyAlignment="1">
      <alignment horizontal="center" vertical="center" wrapText="1"/>
    </xf>
    <xf numFmtId="166" fontId="18" fillId="2" borderId="30" xfId="0" applyNumberFormat="1" applyFont="1" applyFill="1" applyBorder="1" applyAlignment="1">
      <alignment horizontal="right"/>
    </xf>
    <xf numFmtId="0" fontId="15" fillId="2" borderId="7" xfId="0" applyFont="1" applyFill="1" applyBorder="1" applyAlignment="1">
      <alignment horizontal="center" vertical="center" wrapText="1"/>
    </xf>
    <xf numFmtId="166" fontId="15" fillId="2" borderId="28" xfId="0" applyNumberFormat="1" applyFont="1" applyFill="1" applyBorder="1" applyAlignment="1">
      <alignment horizontal="right"/>
    </xf>
    <xf numFmtId="0" fontId="15" fillId="2" borderId="2" xfId="0" applyFont="1" applyFill="1" applyBorder="1"/>
    <xf numFmtId="0" fontId="15" fillId="2" borderId="3" xfId="0" applyFont="1" applyFill="1" applyBorder="1"/>
    <xf numFmtId="0" fontId="18" fillId="2" borderId="5" xfId="0" applyFont="1" applyFill="1" applyBorder="1"/>
    <xf numFmtId="166" fontId="15" fillId="2" borderId="29" xfId="0" applyNumberFormat="1" applyFont="1" applyFill="1" applyBorder="1" applyAlignment="1">
      <alignment horizontal="right"/>
    </xf>
    <xf numFmtId="166" fontId="15" fillId="2" borderId="30" xfId="0" applyNumberFormat="1" applyFont="1" applyFill="1" applyBorder="1" applyAlignment="1">
      <alignment horizontal="right"/>
    </xf>
    <xf numFmtId="165" fontId="13" fillId="0" borderId="0" xfId="0" applyNumberFormat="1" applyFont="1"/>
    <xf numFmtId="0" fontId="31" fillId="2" borderId="0" xfId="43" applyFill="1"/>
    <xf numFmtId="166" fontId="15" fillId="0" borderId="36" xfId="0" applyNumberFormat="1" applyFont="1" applyBorder="1" applyAlignment="1">
      <alignment horizontal="right"/>
    </xf>
    <xf numFmtId="0" fontId="15" fillId="0" borderId="31" xfId="0" applyFont="1" applyBorder="1" applyAlignment="1">
      <alignment horizontal="center" vertical="center" wrapText="1"/>
    </xf>
    <xf numFmtId="0" fontId="15" fillId="0" borderId="27" xfId="0" applyFont="1" applyBorder="1" applyAlignment="1">
      <alignment horizontal="center" vertical="center" wrapText="1"/>
    </xf>
    <xf numFmtId="166" fontId="15" fillId="3" borderId="5" xfId="0" applyNumberFormat="1" applyFont="1" applyFill="1" applyBorder="1" applyAlignment="1">
      <alignment horizontal="right"/>
    </xf>
    <xf numFmtId="166" fontId="15" fillId="3" borderId="28" xfId="0" applyNumberFormat="1" applyFont="1" applyFill="1" applyBorder="1" applyAlignment="1">
      <alignment horizontal="right"/>
    </xf>
    <xf numFmtId="166" fontId="15" fillId="0" borderId="38" xfId="0" applyNumberFormat="1" applyFont="1" applyBorder="1" applyAlignment="1">
      <alignment horizontal="right"/>
    </xf>
    <xf numFmtId="0" fontId="15" fillId="0" borderId="44" xfId="0" applyFont="1" applyBorder="1" applyAlignment="1">
      <alignment horizontal="center" vertical="center" wrapText="1"/>
    </xf>
    <xf numFmtId="0" fontId="0" fillId="0" borderId="0" xfId="0" applyAlignment="1">
      <alignment horizontal="left" wrapText="1"/>
    </xf>
    <xf numFmtId="0" fontId="15" fillId="0" borderId="29" xfId="0" applyFont="1" applyBorder="1" applyAlignment="1">
      <alignment horizontal="center" vertical="center" wrapText="1"/>
    </xf>
    <xf numFmtId="0" fontId="15" fillId="0" borderId="2" xfId="0" applyFont="1" applyBorder="1"/>
    <xf numFmtId="0" fontId="15" fillId="0" borderId="65" xfId="0" applyFont="1" applyBorder="1"/>
    <xf numFmtId="166" fontId="18" fillId="2" borderId="32" xfId="0" applyNumberFormat="1" applyFont="1" applyFill="1" applyBorder="1" applyAlignment="1">
      <alignment horizontal="right"/>
    </xf>
    <xf numFmtId="0" fontId="15" fillId="0" borderId="4" xfId="0" applyFont="1" applyBorder="1"/>
    <xf numFmtId="166" fontId="15" fillId="3" borderId="46" xfId="0" applyNumberFormat="1" applyFont="1" applyFill="1" applyBorder="1" applyAlignment="1">
      <alignment horizontal="right"/>
    </xf>
    <xf numFmtId="166" fontId="15" fillId="3" borderId="24" xfId="0" applyNumberFormat="1" applyFont="1" applyFill="1" applyBorder="1" applyAlignment="1">
      <alignment horizontal="right"/>
    </xf>
    <xf numFmtId="166" fontId="15" fillId="3" borderId="23" xfId="0" applyNumberFormat="1" applyFont="1" applyFill="1" applyBorder="1" applyAlignment="1">
      <alignment horizontal="right"/>
    </xf>
    <xf numFmtId="166" fontId="15" fillId="3" borderId="1" xfId="0" applyNumberFormat="1" applyFont="1" applyFill="1" applyBorder="1" applyAlignment="1">
      <alignment horizontal="right"/>
    </xf>
    <xf numFmtId="172" fontId="0" fillId="0" borderId="0" xfId="0" applyNumberFormat="1"/>
    <xf numFmtId="0" fontId="15" fillId="4" borderId="2" xfId="0" applyFont="1" applyFill="1" applyBorder="1"/>
    <xf numFmtId="166" fontId="15" fillId="4" borderId="5" xfId="0" applyNumberFormat="1" applyFont="1" applyFill="1" applyBorder="1" applyAlignment="1">
      <alignment horizontal="right"/>
    </xf>
    <xf numFmtId="166" fontId="15" fillId="4" borderId="28" xfId="0" applyNumberFormat="1" applyFont="1" applyFill="1" applyBorder="1" applyAlignment="1">
      <alignment horizontal="right"/>
    </xf>
    <xf numFmtId="173" fontId="13" fillId="0" borderId="0" xfId="0" applyNumberFormat="1" applyFont="1"/>
    <xf numFmtId="173" fontId="0" fillId="0" borderId="0" xfId="0" applyNumberFormat="1"/>
    <xf numFmtId="174" fontId="0" fillId="0" borderId="0" xfId="0" applyNumberFormat="1"/>
    <xf numFmtId="176" fontId="34" fillId="0" borderId="0" xfId="0" applyNumberFormat="1" applyFont="1"/>
    <xf numFmtId="177" fontId="35" fillId="0" borderId="0" xfId="0" applyNumberFormat="1" applyFont="1"/>
    <xf numFmtId="178" fontId="35" fillId="0" borderId="0" xfId="0" applyNumberFormat="1" applyFont="1"/>
    <xf numFmtId="177" fontId="0" fillId="0" borderId="0" xfId="0" applyNumberFormat="1"/>
    <xf numFmtId="0" fontId="25" fillId="0" borderId="0" xfId="0" applyFont="1"/>
    <xf numFmtId="0" fontId="15" fillId="0" borderId="46" xfId="0" applyFont="1" applyBorder="1" applyAlignment="1">
      <alignment horizontal="center" vertical="center" wrapText="1"/>
    </xf>
    <xf numFmtId="0" fontId="15" fillId="0" borderId="57" xfId="0" applyFont="1" applyBorder="1" applyAlignment="1">
      <alignment horizontal="center" vertical="center" wrapText="1"/>
    </xf>
    <xf numFmtId="171" fontId="25" fillId="0" borderId="0" xfId="0" applyNumberFormat="1" applyFont="1" applyAlignment="1">
      <alignment horizontal="center"/>
    </xf>
    <xf numFmtId="175" fontId="25" fillId="0" borderId="0" xfId="0" applyNumberFormat="1" applyFont="1" applyAlignment="1">
      <alignment horizontal="center"/>
    </xf>
    <xf numFmtId="179" fontId="13" fillId="0" borderId="0" xfId="0" applyNumberFormat="1" applyFont="1" applyAlignment="1">
      <alignment horizontal="center"/>
    </xf>
    <xf numFmtId="176" fontId="0" fillId="0" borderId="0" xfId="0" applyNumberFormat="1"/>
    <xf numFmtId="176" fontId="36" fillId="0" borderId="0" xfId="0" applyNumberFormat="1" applyFont="1"/>
    <xf numFmtId="181" fontId="0" fillId="0" borderId="0" xfId="0" applyNumberFormat="1"/>
    <xf numFmtId="179" fontId="0" fillId="0" borderId="0" xfId="0" applyNumberFormat="1"/>
    <xf numFmtId="180" fontId="25" fillId="0" borderId="0" xfId="0" applyNumberFormat="1" applyFont="1"/>
    <xf numFmtId="174" fontId="25" fillId="0" borderId="0" xfId="0" applyNumberFormat="1" applyFont="1"/>
    <xf numFmtId="166" fontId="15" fillId="0" borderId="28" xfId="0" applyNumberFormat="1" applyFont="1" applyBorder="1" applyAlignment="1">
      <alignment horizontal="right"/>
    </xf>
    <xf numFmtId="182" fontId="0" fillId="0" borderId="0" xfId="0" applyNumberFormat="1"/>
    <xf numFmtId="182" fontId="24" fillId="0" borderId="0" xfId="0" applyNumberFormat="1" applyFont="1" applyAlignment="1">
      <alignment vertical="center" wrapText="1"/>
    </xf>
    <xf numFmtId="4" fontId="13" fillId="0" borderId="0" xfId="0" applyNumberFormat="1" applyFont="1"/>
    <xf numFmtId="0" fontId="15" fillId="2" borderId="41" xfId="0" applyFont="1" applyFill="1" applyBorder="1" applyAlignment="1">
      <alignment horizontal="center" vertical="center" wrapText="1"/>
    </xf>
    <xf numFmtId="182" fontId="25" fillId="0" borderId="0" xfId="0" applyNumberFormat="1" applyFont="1" applyAlignment="1">
      <alignment vertical="center" wrapText="1"/>
    </xf>
    <xf numFmtId="182" fontId="0" fillId="0" borderId="0" xfId="0" applyNumberFormat="1" applyAlignment="1">
      <alignment horizontal="left" indent="3"/>
    </xf>
    <xf numFmtId="166" fontId="15" fillId="0" borderId="2" xfId="0" applyNumberFormat="1" applyFont="1" applyBorder="1" applyAlignment="1">
      <alignment horizontal="right"/>
    </xf>
    <xf numFmtId="166" fontId="15" fillId="0" borderId="49" xfId="0" applyNumberFormat="1" applyFont="1" applyBorder="1" applyAlignment="1">
      <alignment horizontal="right"/>
    </xf>
    <xf numFmtId="166" fontId="15" fillId="0" borderId="26" xfId="0" applyNumberFormat="1" applyFont="1" applyBorder="1" applyAlignment="1">
      <alignment horizontal="right"/>
    </xf>
    <xf numFmtId="183" fontId="0" fillId="0" borderId="0" xfId="0" applyNumberFormat="1"/>
    <xf numFmtId="184" fontId="0" fillId="0" borderId="0" xfId="0" applyNumberFormat="1"/>
    <xf numFmtId="185" fontId="13" fillId="0" borderId="0" xfId="0" applyNumberFormat="1" applyFont="1"/>
    <xf numFmtId="177" fontId="37" fillId="0" borderId="0" xfId="0" applyNumberFormat="1" applyFont="1"/>
    <xf numFmtId="182" fontId="37" fillId="0" borderId="0" xfId="0" applyNumberFormat="1" applyFont="1" applyAlignment="1">
      <alignment horizontal="left" indent="3"/>
    </xf>
    <xf numFmtId="186" fontId="15" fillId="3" borderId="5" xfId="0" applyNumberFormat="1" applyFont="1" applyFill="1" applyBorder="1" applyAlignment="1">
      <alignment horizontal="right"/>
    </xf>
    <xf numFmtId="171" fontId="15" fillId="4" borderId="5" xfId="0" applyNumberFormat="1" applyFont="1" applyFill="1" applyBorder="1" applyAlignment="1">
      <alignment horizontal="right"/>
    </xf>
    <xf numFmtId="171" fontId="15" fillId="4" borderId="28" xfId="0" applyNumberFormat="1" applyFont="1" applyFill="1" applyBorder="1" applyAlignment="1">
      <alignment horizontal="right"/>
    </xf>
    <xf numFmtId="171" fontId="15" fillId="2" borderId="5" xfId="0" applyNumberFormat="1" applyFont="1" applyFill="1" applyBorder="1" applyAlignment="1">
      <alignment horizontal="right"/>
    </xf>
    <xf numFmtId="4" fontId="15" fillId="2" borderId="5" xfId="0" applyNumberFormat="1" applyFont="1" applyFill="1" applyBorder="1" applyAlignment="1">
      <alignment horizontal="right"/>
    </xf>
    <xf numFmtId="171" fontId="15" fillId="3" borderId="5" xfId="0" applyNumberFormat="1" applyFont="1" applyFill="1" applyBorder="1" applyAlignment="1">
      <alignment horizontal="right"/>
    </xf>
    <xf numFmtId="171" fontId="15" fillId="0" borderId="29" xfId="0" applyNumberFormat="1" applyFont="1" applyBorder="1" applyAlignment="1">
      <alignment horizontal="right" vertical="center" wrapText="1"/>
    </xf>
    <xf numFmtId="171" fontId="15" fillId="3" borderId="28" xfId="0" applyNumberFormat="1" applyFont="1" applyFill="1" applyBorder="1" applyAlignment="1">
      <alignment horizontal="right"/>
    </xf>
    <xf numFmtId="171" fontId="15" fillId="0" borderId="5" xfId="0" applyNumberFormat="1" applyFont="1" applyBorder="1" applyAlignment="1">
      <alignment horizontal="right" vertical="center" wrapText="1"/>
    </xf>
    <xf numFmtId="171" fontId="0" fillId="0" borderId="0" xfId="0" applyNumberFormat="1"/>
    <xf numFmtId="171" fontId="13" fillId="0" borderId="0" xfId="0" applyNumberFormat="1" applyFont="1"/>
    <xf numFmtId="187" fontId="13" fillId="0" borderId="0" xfId="0" applyNumberFormat="1" applyFont="1"/>
    <xf numFmtId="0" fontId="15" fillId="0" borderId="59" xfId="0" applyFont="1" applyBorder="1" applyAlignment="1">
      <alignment horizontal="center" vertical="center" wrapText="1"/>
    </xf>
    <xf numFmtId="182" fontId="13" fillId="0" borderId="0" xfId="0" applyNumberFormat="1" applyFont="1"/>
    <xf numFmtId="176" fontId="13" fillId="0" borderId="0" xfId="0" applyNumberFormat="1" applyFont="1"/>
    <xf numFmtId="184" fontId="13" fillId="0" borderId="0" xfId="0" applyNumberFormat="1" applyFont="1"/>
    <xf numFmtId="185" fontId="0" fillId="0" borderId="0" xfId="0" applyNumberFormat="1" applyAlignment="1">
      <alignment horizontal="left" indent="3"/>
    </xf>
    <xf numFmtId="171" fontId="15" fillId="0" borderId="28" xfId="0" applyNumberFormat="1" applyFont="1" applyBorder="1" applyAlignment="1">
      <alignment horizontal="right"/>
    </xf>
    <xf numFmtId="0" fontId="15" fillId="0" borderId="29" xfId="0" applyFont="1" applyBorder="1" applyAlignment="1">
      <alignment horizontal="center" wrapText="1"/>
    </xf>
    <xf numFmtId="0" fontId="15" fillId="0" borderId="5" xfId="0" applyFont="1" applyBorder="1" applyAlignment="1">
      <alignment horizontal="center" wrapText="1"/>
    </xf>
    <xf numFmtId="171" fontId="15" fillId="4" borderId="28" xfId="0" applyNumberFormat="1" applyFont="1" applyFill="1" applyBorder="1" applyAlignment="1">
      <alignment horizontal="center"/>
    </xf>
    <xf numFmtId="186" fontId="0" fillId="0" borderId="0" xfId="0" applyNumberFormat="1"/>
    <xf numFmtId="188" fontId="15" fillId="3" borderId="5" xfId="0" applyNumberFormat="1" applyFont="1" applyFill="1" applyBorder="1" applyAlignment="1">
      <alignment horizontal="center"/>
    </xf>
    <xf numFmtId="186" fontId="15" fillId="4" borderId="5" xfId="0" applyNumberFormat="1" applyFont="1" applyFill="1" applyBorder="1" applyAlignment="1">
      <alignment horizontal="center"/>
    </xf>
    <xf numFmtId="188" fontId="15" fillId="4" borderId="5" xfId="0" applyNumberFormat="1" applyFont="1" applyFill="1" applyBorder="1" applyAlignment="1">
      <alignment horizontal="center"/>
    </xf>
    <xf numFmtId="0" fontId="40" fillId="0" borderId="0" xfId="0" applyFont="1" applyAlignment="1">
      <alignment vertical="center"/>
    </xf>
    <xf numFmtId="0" fontId="25" fillId="0" borderId="0" xfId="0" applyFont="1" applyAlignment="1">
      <alignment horizontal="justify" vertical="center"/>
    </xf>
    <xf numFmtId="188" fontId="15" fillId="3" borderId="5" xfId="0" applyNumberFormat="1" applyFont="1" applyFill="1" applyBorder="1" applyAlignment="1">
      <alignment horizontal="right"/>
    </xf>
    <xf numFmtId="171" fontId="15" fillId="3" borderId="28" xfId="0" applyNumberFormat="1" applyFont="1" applyFill="1" applyBorder="1"/>
    <xf numFmtId="188" fontId="15" fillId="3" borderId="5" xfId="0" applyNumberFormat="1" applyFont="1" applyFill="1" applyBorder="1"/>
    <xf numFmtId="189" fontId="15" fillId="3" borderId="5" xfId="0" applyNumberFormat="1" applyFont="1" applyFill="1" applyBorder="1" applyAlignment="1">
      <alignment horizontal="right"/>
    </xf>
    <xf numFmtId="166" fontId="18" fillId="2" borderId="33" xfId="0" applyNumberFormat="1" applyFont="1" applyFill="1" applyBorder="1" applyAlignment="1">
      <alignment horizontal="right"/>
    </xf>
    <xf numFmtId="0" fontId="15" fillId="2" borderId="30"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2" borderId="5" xfId="0" applyFont="1" applyFill="1" applyBorder="1" applyAlignment="1">
      <alignment horizontal="center" vertical="center" wrapText="1"/>
    </xf>
    <xf numFmtId="171" fontId="14" fillId="3" borderId="28" xfId="0" applyNumberFormat="1" applyFont="1" applyFill="1" applyBorder="1" applyAlignment="1">
      <alignment horizontal="right"/>
    </xf>
    <xf numFmtId="171" fontId="14" fillId="0" borderId="29" xfId="0" applyNumberFormat="1" applyFont="1" applyBorder="1" applyAlignment="1">
      <alignment horizontal="right" vertical="center" wrapText="1"/>
    </xf>
    <xf numFmtId="0" fontId="0" fillId="0" borderId="0" xfId="0" applyAlignment="1">
      <alignment horizontal="left" wrapText="1"/>
    </xf>
    <xf numFmtId="0" fontId="30" fillId="0" borderId="0" xfId="0" applyFont="1" applyAlignment="1">
      <alignment horizontal="left"/>
    </xf>
    <xf numFmtId="0" fontId="25" fillId="0" borderId="0" xfId="0" applyFont="1" applyAlignment="1">
      <alignment horizontal="left"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0" borderId="48"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66" xfId="0" applyFont="1" applyBorder="1" applyAlignment="1">
      <alignment horizontal="center" vertical="center" wrapText="1"/>
    </xf>
    <xf numFmtId="0" fontId="15" fillId="2" borderId="14" xfId="0" applyFont="1" applyFill="1" applyBorder="1" applyAlignment="1">
      <alignment horizontal="center" vertical="center" wrapText="1"/>
    </xf>
    <xf numFmtId="0" fontId="25" fillId="2" borderId="63" xfId="0" applyFont="1" applyFill="1" applyBorder="1"/>
    <xf numFmtId="0" fontId="25" fillId="2" borderId="29" xfId="0" applyFont="1" applyFill="1" applyBorder="1"/>
    <xf numFmtId="0" fontId="15" fillId="0" borderId="26" xfId="0" applyFont="1" applyBorder="1" applyAlignment="1">
      <alignment horizontal="center" vertical="center" wrapText="1"/>
    </xf>
    <xf numFmtId="0" fontId="25" fillId="0" borderId="28" xfId="0" applyFont="1" applyBorder="1"/>
    <xf numFmtId="0" fontId="25" fillId="2" borderId="26" xfId="0" applyFont="1" applyFill="1" applyBorder="1"/>
    <xf numFmtId="0" fontId="25" fillId="2" borderId="28" xfId="0" applyFont="1" applyFill="1" applyBorder="1"/>
    <xf numFmtId="0" fontId="24" fillId="0" borderId="0" xfId="0" applyFont="1" applyAlignment="1">
      <alignment horizontal="left" vertical="center" wrapText="1"/>
    </xf>
    <xf numFmtId="0" fontId="15" fillId="0" borderId="11" xfId="0" applyFont="1" applyBorder="1" applyAlignment="1">
      <alignment horizontal="center" vertical="center" wrapText="1"/>
    </xf>
    <xf numFmtId="0" fontId="25" fillId="0" borderId="56" xfId="0" applyFont="1" applyBorder="1"/>
    <xf numFmtId="0" fontId="15" fillId="0" borderId="3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8" xfId="0" applyFont="1" applyBorder="1" applyAlignment="1">
      <alignment horizontal="center" vertical="center" wrapText="1"/>
    </xf>
    <xf numFmtId="0" fontId="25" fillId="0" borderId="35" xfId="0" applyFont="1" applyBorder="1"/>
    <xf numFmtId="0" fontId="15" fillId="0" borderId="17" xfId="0" applyFont="1" applyBorder="1" applyAlignment="1">
      <alignment horizontal="center" vertical="center" wrapText="1"/>
    </xf>
    <xf numFmtId="0" fontId="15" fillId="0" borderId="35" xfId="0" applyFont="1" applyBorder="1" applyAlignment="1">
      <alignment horizontal="center" vertical="center" wrapText="1"/>
    </xf>
    <xf numFmtId="0" fontId="25" fillId="0" borderId="18" xfId="0" applyFont="1" applyBorder="1"/>
    <xf numFmtId="0" fontId="15" fillId="0" borderId="41" xfId="0" applyFont="1" applyBorder="1" applyAlignment="1">
      <alignment horizontal="center" vertical="center" wrapText="1"/>
    </xf>
    <xf numFmtId="0" fontId="29" fillId="2" borderId="30" xfId="0" applyFont="1" applyFill="1" applyBorder="1" applyAlignment="1">
      <alignment horizontal="center" vertical="center" wrapText="1"/>
    </xf>
    <xf numFmtId="0" fontId="25" fillId="0" borderId="33" xfId="0" applyFont="1" applyBorder="1"/>
    <xf numFmtId="0" fontId="25" fillId="0" borderId="41" xfId="0" applyFont="1" applyBorder="1"/>
    <xf numFmtId="0" fontId="29" fillId="2" borderId="33" xfId="0" applyFont="1" applyFill="1" applyBorder="1" applyAlignment="1">
      <alignment horizontal="center" vertical="center" wrapText="1"/>
    </xf>
    <xf numFmtId="0" fontId="25" fillId="0" borderId="47" xfId="0" applyFont="1" applyBorder="1"/>
    <xf numFmtId="0" fontId="15" fillId="0" borderId="42" xfId="0" applyFont="1" applyBorder="1" applyAlignment="1">
      <alignment horizontal="center" vertical="center" wrapText="1"/>
    </xf>
    <xf numFmtId="0" fontId="0" fillId="2" borderId="28" xfId="0" applyFill="1" applyBorder="1"/>
    <xf numFmtId="0" fontId="29" fillId="2" borderId="41" xfId="0" applyFont="1" applyFill="1" applyBorder="1" applyAlignment="1">
      <alignment horizontal="center" vertical="center" wrapText="1"/>
    </xf>
    <xf numFmtId="0" fontId="0" fillId="2" borderId="64" xfId="0" applyFill="1" applyBorder="1"/>
    <xf numFmtId="0" fontId="0" fillId="2" borderId="6" xfId="0" applyFill="1" applyBorder="1"/>
    <xf numFmtId="0" fontId="0" fillId="0" borderId="33" xfId="0" applyBorder="1"/>
    <xf numFmtId="0" fontId="0" fillId="0" borderId="41" xfId="0" applyBorder="1"/>
    <xf numFmtId="0" fontId="29" fillId="2" borderId="31"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0" fillId="2" borderId="26" xfId="0" applyFill="1" applyBorder="1"/>
    <xf numFmtId="0" fontId="29" fillId="2" borderId="25"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0" borderId="28" xfId="0" applyFont="1" applyBorder="1" applyAlignment="1">
      <alignment horizontal="center" vertical="center" wrapText="1"/>
    </xf>
    <xf numFmtId="0" fontId="0" fillId="0" borderId="30" xfId="0" applyBorder="1" applyAlignment="1">
      <alignment horizontal="center"/>
    </xf>
    <xf numFmtId="0" fontId="0" fillId="0" borderId="33" xfId="0" applyBorder="1" applyAlignment="1">
      <alignment horizontal="center"/>
    </xf>
    <xf numFmtId="0" fontId="0" fillId="0" borderId="41" xfId="0" applyBorder="1" applyAlignment="1">
      <alignment horizontal="center"/>
    </xf>
    <xf numFmtId="0" fontId="38" fillId="2" borderId="33" xfId="0" applyFont="1" applyFill="1" applyBorder="1" applyAlignment="1">
      <alignment horizontal="center" vertical="center" wrapText="1"/>
    </xf>
    <xf numFmtId="0" fontId="38" fillId="2" borderId="41" xfId="0" applyFont="1" applyFill="1" applyBorder="1" applyAlignment="1">
      <alignment horizontal="center" vertical="center" wrapText="1"/>
    </xf>
  </cellXfs>
  <cellStyles count="44">
    <cellStyle name="Euro" xfId="1" xr:uid="{00000000-0005-0000-0000-000000000000}"/>
    <cellStyle name="Euro 2" xfId="2" xr:uid="{00000000-0005-0000-0000-000001000000}"/>
    <cellStyle name="Hipervínculo" xfId="43" builtinId="8"/>
    <cellStyle name="Millares 2" xfId="3" xr:uid="{00000000-0005-0000-0000-000003000000}"/>
    <cellStyle name="Millares 3" xfId="4" xr:uid="{00000000-0005-0000-0000-000004000000}"/>
    <cellStyle name="Millares 3 2" xfId="5" xr:uid="{00000000-0005-0000-0000-000005000000}"/>
    <cellStyle name="Millares 3 2 2" xfId="6" xr:uid="{00000000-0005-0000-0000-000006000000}"/>
    <cellStyle name="Millares 3 3" xfId="7" xr:uid="{00000000-0005-0000-0000-000007000000}"/>
    <cellStyle name="Millares 4" xfId="8" xr:uid="{00000000-0005-0000-0000-000008000000}"/>
    <cellStyle name="Millares 4 2" xfId="9" xr:uid="{00000000-0005-0000-0000-000009000000}"/>
    <cellStyle name="Millares 5" xfId="10" xr:uid="{00000000-0005-0000-0000-00000A000000}"/>
    <cellStyle name="Millares 5 2" xfId="11" xr:uid="{00000000-0005-0000-0000-00000B000000}"/>
    <cellStyle name="Millares 6" xfId="12" xr:uid="{00000000-0005-0000-0000-00000C000000}"/>
    <cellStyle name="Millares 6 2" xfId="13" xr:uid="{00000000-0005-0000-0000-00000D000000}"/>
    <cellStyle name="Normal" xfId="0" builtinId="0"/>
    <cellStyle name="Normal 12" xfId="14" xr:uid="{00000000-0005-0000-0000-00000F000000}"/>
    <cellStyle name="Normal 2" xfId="15" xr:uid="{00000000-0005-0000-0000-000010000000}"/>
    <cellStyle name="Normal 2 2" xfId="16" xr:uid="{00000000-0005-0000-0000-000011000000}"/>
    <cellStyle name="Normal 3" xfId="17" xr:uid="{00000000-0005-0000-0000-000012000000}"/>
    <cellStyle name="Normal 3 2" xfId="18" xr:uid="{00000000-0005-0000-0000-000013000000}"/>
    <cellStyle name="Normal 3 3" xfId="19" xr:uid="{00000000-0005-0000-0000-000014000000}"/>
    <cellStyle name="Normal 4" xfId="20" xr:uid="{00000000-0005-0000-0000-000015000000}"/>
    <cellStyle name="Normal 4 2" xfId="21" xr:uid="{00000000-0005-0000-0000-000016000000}"/>
    <cellStyle name="Normal 4 2 2" xfId="22" xr:uid="{00000000-0005-0000-0000-000017000000}"/>
    <cellStyle name="Normal 4 3" xfId="23" xr:uid="{00000000-0005-0000-0000-000018000000}"/>
    <cellStyle name="Normal 5" xfId="24" xr:uid="{00000000-0005-0000-0000-000019000000}"/>
    <cellStyle name="Normal 5 2" xfId="25" xr:uid="{00000000-0005-0000-0000-00001A000000}"/>
    <cellStyle name="Normal 6" xfId="26" xr:uid="{00000000-0005-0000-0000-00001B000000}"/>
    <cellStyle name="Normal 6 2" xfId="27" xr:uid="{00000000-0005-0000-0000-00001C000000}"/>
    <cellStyle name="Normal 7" xfId="28" xr:uid="{00000000-0005-0000-0000-00001D000000}"/>
    <cellStyle name="Normal 7 2" xfId="29" xr:uid="{00000000-0005-0000-0000-00001E000000}"/>
    <cellStyle name="Normal 8" xfId="30" xr:uid="{00000000-0005-0000-0000-00001F000000}"/>
    <cellStyle name="Normal 8 2" xfId="31" xr:uid="{00000000-0005-0000-0000-000020000000}"/>
    <cellStyle name="Porcentaje 2" xfId="32" xr:uid="{00000000-0005-0000-0000-000021000000}"/>
    <cellStyle name="Porcentaje 3" xfId="33" xr:uid="{00000000-0005-0000-0000-000022000000}"/>
    <cellStyle name="Porcentaje 3 2" xfId="34" xr:uid="{00000000-0005-0000-0000-000023000000}"/>
    <cellStyle name="Porcentaje 4" xfId="35" xr:uid="{00000000-0005-0000-0000-000024000000}"/>
    <cellStyle name="Porcentaje 4 2" xfId="36" xr:uid="{00000000-0005-0000-0000-000025000000}"/>
    <cellStyle name="Porcentaje 4 2 2" xfId="37" xr:uid="{00000000-0005-0000-0000-000026000000}"/>
    <cellStyle name="Porcentaje 4 3" xfId="38" xr:uid="{00000000-0005-0000-0000-000027000000}"/>
    <cellStyle name="Porcentaje 5" xfId="39" xr:uid="{00000000-0005-0000-0000-000028000000}"/>
    <cellStyle name="Porcentaje 6" xfId="40" xr:uid="{00000000-0005-0000-0000-000029000000}"/>
    <cellStyle name="Porcentaje 6 2" xfId="41" xr:uid="{00000000-0005-0000-0000-00002A000000}"/>
    <cellStyle name="Porcentual 2" xfId="42"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5</xdr:col>
      <xdr:colOff>466628</xdr:colOff>
      <xdr:row>0</xdr:row>
      <xdr:rowOff>1227175</xdr:rowOff>
    </xdr:to>
    <xdr:pic>
      <xdr:nvPicPr>
        <xdr:cNvPr id="3" name="Imagen 2" title="Escudo Ministerio de Hacienda (Vicepresidencia primera del gobiern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0"/>
          <a:ext cx="4270277" cy="122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showGridLines="0" tabSelected="1" workbookViewId="0">
      <selection activeCell="A2" sqref="A2:L2"/>
    </sheetView>
  </sheetViews>
  <sheetFormatPr baseColWidth="10" defaultRowHeight="15" x14ac:dyDescent="0.25"/>
  <sheetData>
    <row r="1" spans="1:12" ht="108.75" customHeight="1" x14ac:dyDescent="0.25"/>
    <row r="2" spans="1:12" ht="20.25" x14ac:dyDescent="0.3">
      <c r="A2" s="208" t="s">
        <v>345</v>
      </c>
      <c r="B2" s="208"/>
      <c r="C2" s="208"/>
      <c r="D2" s="208"/>
      <c r="E2" s="208"/>
      <c r="F2" s="208"/>
      <c r="G2" s="208"/>
      <c r="H2" s="208"/>
      <c r="I2" s="208"/>
      <c r="J2" s="208"/>
      <c r="K2" s="208"/>
      <c r="L2" s="208"/>
    </row>
    <row r="4" spans="1:12" ht="15.75" x14ac:dyDescent="0.25">
      <c r="A4" s="102" t="s">
        <v>117</v>
      </c>
      <c r="B4" s="102"/>
      <c r="C4" s="102"/>
      <c r="D4" s="102"/>
      <c r="E4" s="102"/>
      <c r="F4" s="102"/>
      <c r="G4" s="102"/>
      <c r="H4" s="102"/>
      <c r="I4" s="102"/>
      <c r="J4" s="102"/>
      <c r="K4" s="102"/>
      <c r="L4" s="102"/>
    </row>
    <row r="5" spans="1:12" ht="15" customHeight="1" x14ac:dyDescent="0.25">
      <c r="A5" s="209" t="s">
        <v>267</v>
      </c>
      <c r="B5" s="209"/>
      <c r="C5" s="209"/>
      <c r="D5" s="209"/>
      <c r="E5" s="209"/>
      <c r="F5" s="209"/>
      <c r="G5" s="209"/>
      <c r="H5" s="209"/>
      <c r="I5" s="209"/>
      <c r="J5" s="209"/>
      <c r="K5" s="209"/>
      <c r="L5" s="209"/>
    </row>
    <row r="6" spans="1:12" x14ac:dyDescent="0.25">
      <c r="A6" s="209"/>
      <c r="B6" s="209"/>
      <c r="C6" s="209"/>
      <c r="D6" s="209"/>
      <c r="E6" s="209"/>
      <c r="F6" s="209"/>
      <c r="G6" s="209"/>
      <c r="H6" s="209"/>
      <c r="I6" s="209"/>
      <c r="J6" s="209"/>
      <c r="K6" s="209"/>
      <c r="L6" s="209"/>
    </row>
    <row r="7" spans="1:12" x14ac:dyDescent="0.25">
      <c r="A7" s="209"/>
      <c r="B7" s="209"/>
      <c r="C7" s="209"/>
      <c r="D7" s="209"/>
      <c r="E7" s="209"/>
      <c r="F7" s="209"/>
      <c r="G7" s="209"/>
      <c r="H7" s="209"/>
      <c r="I7" s="209"/>
      <c r="J7" s="209"/>
      <c r="K7" s="209"/>
      <c r="L7" s="209"/>
    </row>
    <row r="8" spans="1:12" x14ac:dyDescent="0.25">
      <c r="A8" s="209"/>
      <c r="B8" s="209"/>
      <c r="C8" s="209"/>
      <c r="D8" s="209"/>
      <c r="E8" s="209"/>
      <c r="F8" s="209"/>
      <c r="G8" s="209"/>
      <c r="H8" s="209"/>
      <c r="I8" s="209"/>
      <c r="J8" s="209"/>
      <c r="K8" s="209"/>
      <c r="L8" s="209"/>
    </row>
    <row r="9" spans="1:12" x14ac:dyDescent="0.25">
      <c r="A9" s="209"/>
      <c r="B9" s="209"/>
      <c r="C9" s="209"/>
      <c r="D9" s="209"/>
      <c r="E9" s="209"/>
      <c r="F9" s="209"/>
      <c r="G9" s="209"/>
      <c r="H9" s="209"/>
      <c r="I9" s="209"/>
      <c r="J9" s="209"/>
      <c r="K9" s="209"/>
      <c r="L9" s="209"/>
    </row>
    <row r="10" spans="1:12" x14ac:dyDescent="0.25">
      <c r="A10" s="209"/>
      <c r="B10" s="209"/>
      <c r="C10" s="209"/>
      <c r="D10" s="209"/>
      <c r="E10" s="209"/>
      <c r="F10" s="209"/>
      <c r="G10" s="209"/>
      <c r="H10" s="209"/>
      <c r="I10" s="209"/>
      <c r="J10" s="209"/>
      <c r="K10" s="209"/>
      <c r="L10" s="209"/>
    </row>
    <row r="11" spans="1:12" x14ac:dyDescent="0.25">
      <c r="A11" s="209"/>
      <c r="B11" s="209"/>
      <c r="C11" s="209"/>
      <c r="D11" s="209"/>
      <c r="E11" s="209"/>
      <c r="F11" s="209"/>
      <c r="G11" s="209"/>
      <c r="H11" s="209"/>
      <c r="I11" s="209"/>
      <c r="J11" s="209"/>
      <c r="K11" s="209"/>
      <c r="L11" s="209"/>
    </row>
    <row r="13" spans="1:12" ht="15.75" x14ac:dyDescent="0.25">
      <c r="A13" s="102" t="s">
        <v>118</v>
      </c>
      <c r="B13" s="102"/>
      <c r="C13" s="102"/>
      <c r="D13" s="102"/>
      <c r="E13" s="102"/>
      <c r="F13" s="102"/>
      <c r="G13" s="102"/>
      <c r="H13" s="102"/>
      <c r="I13" s="102"/>
      <c r="J13" s="102"/>
      <c r="K13" s="102"/>
      <c r="L13" s="101"/>
    </row>
    <row r="14" spans="1:12" x14ac:dyDescent="0.25">
      <c r="A14" s="207" t="s">
        <v>66</v>
      </c>
      <c r="B14" s="207"/>
      <c r="C14" s="207"/>
      <c r="D14" s="207"/>
      <c r="E14" s="207"/>
      <c r="F14" s="207"/>
      <c r="G14" s="207"/>
      <c r="H14" s="207"/>
      <c r="I14" s="207"/>
      <c r="J14" s="207"/>
      <c r="K14" s="207"/>
      <c r="L14" s="207"/>
    </row>
    <row r="15" spans="1:12" x14ac:dyDescent="0.25">
      <c r="A15" s="207"/>
      <c r="B15" s="207"/>
      <c r="C15" s="207"/>
      <c r="D15" s="207"/>
      <c r="E15" s="207"/>
      <c r="F15" s="207"/>
      <c r="G15" s="207"/>
      <c r="H15" s="207"/>
      <c r="I15" s="207"/>
      <c r="J15" s="207"/>
      <c r="K15" s="207"/>
      <c r="L15" s="207"/>
    </row>
    <row r="17" spans="1:12" ht="15.75" x14ac:dyDescent="0.25">
      <c r="A17" s="101" t="s">
        <v>119</v>
      </c>
      <c r="B17" s="101"/>
      <c r="C17" s="101"/>
      <c r="D17" s="101"/>
      <c r="E17" s="101"/>
      <c r="F17" s="101"/>
      <c r="G17" s="101"/>
      <c r="H17" s="101"/>
      <c r="I17" s="101"/>
      <c r="J17" s="101"/>
      <c r="K17" s="101"/>
      <c r="L17" s="101"/>
    </row>
    <row r="18" spans="1:12" x14ac:dyDescent="0.25">
      <c r="A18" s="207" t="s">
        <v>67</v>
      </c>
      <c r="B18" s="207"/>
      <c r="C18" s="207"/>
      <c r="D18" s="207"/>
      <c r="E18" s="207"/>
      <c r="F18" s="207"/>
      <c r="G18" s="207"/>
      <c r="H18" s="207"/>
      <c r="I18" s="207"/>
      <c r="J18" s="207"/>
      <c r="K18" s="207"/>
      <c r="L18" s="207"/>
    </row>
    <row r="19" spans="1:12" x14ac:dyDescent="0.25">
      <c r="A19" s="207"/>
      <c r="B19" s="207"/>
      <c r="C19" s="207"/>
      <c r="D19" s="207"/>
      <c r="E19" s="207"/>
      <c r="F19" s="207"/>
      <c r="G19" s="207"/>
      <c r="H19" s="207"/>
      <c r="I19" s="207"/>
      <c r="J19" s="207"/>
      <c r="K19" s="207"/>
      <c r="L19" s="207"/>
    </row>
    <row r="21" spans="1:12" x14ac:dyDescent="0.25">
      <c r="A21" s="122"/>
      <c r="B21" s="122"/>
      <c r="C21" s="122"/>
      <c r="D21" s="122"/>
      <c r="E21" s="122"/>
      <c r="F21" s="122"/>
      <c r="G21" s="122"/>
      <c r="H21" s="122"/>
      <c r="I21" s="122"/>
      <c r="J21" s="122"/>
      <c r="K21" s="122"/>
      <c r="L21" s="122"/>
    </row>
    <row r="22" spans="1:12" ht="15.75" x14ac:dyDescent="0.25">
      <c r="A22" s="101" t="s">
        <v>145</v>
      </c>
      <c r="B22" s="101"/>
      <c r="C22" s="101"/>
      <c r="D22" s="101"/>
      <c r="E22" s="114"/>
      <c r="F22" s="101"/>
      <c r="G22" s="101"/>
      <c r="H22" s="101"/>
      <c r="I22" s="101"/>
      <c r="J22" s="101"/>
      <c r="K22" s="101"/>
      <c r="L22" s="101"/>
    </row>
    <row r="23" spans="1:12" ht="15" customHeight="1" x14ac:dyDescent="0.25">
      <c r="A23" s="207" t="s">
        <v>160</v>
      </c>
      <c r="B23" s="207"/>
      <c r="C23" s="207"/>
      <c r="D23" s="207"/>
      <c r="E23" s="207"/>
      <c r="F23" s="207"/>
      <c r="G23" s="207"/>
      <c r="H23" s="207"/>
      <c r="I23" s="207"/>
      <c r="J23" s="207"/>
      <c r="K23" s="207"/>
      <c r="L23" s="207"/>
    </row>
    <row r="24" spans="1:12" x14ac:dyDescent="0.25">
      <c r="A24" s="207"/>
      <c r="B24" s="207"/>
      <c r="C24" s="207"/>
      <c r="D24" s="207"/>
      <c r="E24" s="207"/>
      <c r="F24" s="207"/>
      <c r="G24" s="207"/>
      <c r="H24" s="207"/>
      <c r="I24" s="207"/>
      <c r="J24" s="207"/>
      <c r="K24" s="207"/>
      <c r="L24" s="207"/>
    </row>
    <row r="25" spans="1:12" x14ac:dyDescent="0.25">
      <c r="A25" s="207"/>
      <c r="B25" s="207"/>
      <c r="C25" s="207"/>
      <c r="D25" s="207"/>
      <c r="E25" s="207"/>
      <c r="F25" s="207"/>
      <c r="G25" s="207"/>
      <c r="H25" s="207"/>
      <c r="I25" s="207"/>
      <c r="J25" s="207"/>
      <c r="K25" s="207"/>
      <c r="L25" s="207"/>
    </row>
    <row r="26" spans="1:12" x14ac:dyDescent="0.25">
      <c r="A26" s="122"/>
      <c r="B26" s="122"/>
      <c r="C26" s="122"/>
      <c r="D26" s="122"/>
      <c r="E26" s="122"/>
      <c r="F26" s="122"/>
      <c r="G26" s="122"/>
      <c r="H26" s="122"/>
      <c r="I26" s="122"/>
      <c r="J26" s="122"/>
      <c r="K26" s="122"/>
      <c r="L26" s="122"/>
    </row>
    <row r="27" spans="1:12" ht="15.75" x14ac:dyDescent="0.25">
      <c r="A27" s="101" t="s">
        <v>177</v>
      </c>
      <c r="B27" s="101"/>
      <c r="C27" s="101"/>
      <c r="D27" s="101"/>
      <c r="E27" s="114"/>
      <c r="F27" s="101"/>
      <c r="G27" s="101"/>
      <c r="H27" s="101"/>
      <c r="I27" s="101"/>
      <c r="J27" s="101"/>
      <c r="K27" s="101"/>
      <c r="L27" s="101"/>
    </row>
    <row r="28" spans="1:12" ht="15" customHeight="1" x14ac:dyDescent="0.25">
      <c r="A28" s="207" t="s">
        <v>178</v>
      </c>
      <c r="B28" s="207"/>
      <c r="C28" s="207"/>
      <c r="D28" s="207"/>
      <c r="E28" s="207"/>
      <c r="F28" s="207"/>
      <c r="G28" s="207"/>
      <c r="H28" s="207"/>
      <c r="I28" s="207"/>
      <c r="J28" s="207"/>
      <c r="K28" s="207"/>
      <c r="L28" s="207"/>
    </row>
    <row r="29" spans="1:12" x14ac:dyDescent="0.25">
      <c r="A29" s="207"/>
      <c r="B29" s="207"/>
      <c r="C29" s="207"/>
      <c r="D29" s="207"/>
      <c r="E29" s="207"/>
      <c r="F29" s="207"/>
      <c r="G29" s="207"/>
      <c r="H29" s="207"/>
      <c r="I29" s="207"/>
      <c r="J29" s="207"/>
      <c r="K29" s="207"/>
      <c r="L29" s="207"/>
    </row>
    <row r="30" spans="1:12" x14ac:dyDescent="0.25">
      <c r="A30" s="207"/>
      <c r="B30" s="207"/>
      <c r="C30" s="207"/>
      <c r="D30" s="207"/>
      <c r="E30" s="207"/>
      <c r="F30" s="207"/>
      <c r="G30" s="207"/>
      <c r="H30" s="207"/>
      <c r="I30" s="207"/>
      <c r="J30" s="207"/>
      <c r="K30" s="207"/>
      <c r="L30" s="207"/>
    </row>
    <row r="31" spans="1:12" x14ac:dyDescent="0.25">
      <c r="A31" s="122"/>
      <c r="B31" s="122"/>
      <c r="C31" s="122"/>
      <c r="D31" s="122"/>
      <c r="E31" s="122"/>
      <c r="F31" s="122"/>
      <c r="G31" s="122"/>
      <c r="H31" s="122"/>
      <c r="I31" s="122"/>
      <c r="J31" s="122"/>
      <c r="K31" s="122"/>
      <c r="L31" s="122"/>
    </row>
    <row r="32" spans="1:12" ht="15.75" x14ac:dyDescent="0.25">
      <c r="A32" s="101" t="s">
        <v>219</v>
      </c>
      <c r="B32" s="101"/>
      <c r="C32" s="101"/>
      <c r="D32" s="101"/>
      <c r="E32" s="114"/>
      <c r="F32" s="101"/>
      <c r="G32" s="101"/>
      <c r="H32" s="101"/>
      <c r="I32" s="101"/>
      <c r="J32" s="101"/>
      <c r="K32" s="101"/>
      <c r="L32" s="101"/>
    </row>
    <row r="33" spans="1:12" ht="15" customHeight="1" x14ac:dyDescent="0.25">
      <c r="A33" s="207" t="s">
        <v>221</v>
      </c>
      <c r="B33" s="207"/>
      <c r="C33" s="207"/>
      <c r="D33" s="207"/>
      <c r="E33" s="207"/>
      <c r="F33" s="207"/>
      <c r="G33" s="207"/>
      <c r="H33" s="207"/>
      <c r="I33" s="207"/>
      <c r="J33" s="207"/>
      <c r="K33" s="207"/>
      <c r="L33" s="207"/>
    </row>
    <row r="34" spans="1:12" x14ac:dyDescent="0.25">
      <c r="A34" s="207"/>
      <c r="B34" s="207"/>
      <c r="C34" s="207"/>
      <c r="D34" s="207"/>
      <c r="E34" s="207"/>
      <c r="F34" s="207"/>
      <c r="G34" s="207"/>
      <c r="H34" s="207"/>
      <c r="I34" s="207"/>
      <c r="J34" s="207"/>
      <c r="K34" s="207"/>
      <c r="L34" s="207"/>
    </row>
    <row r="35" spans="1:12" x14ac:dyDescent="0.25">
      <c r="A35" s="207"/>
      <c r="B35" s="207"/>
      <c r="C35" s="207"/>
      <c r="D35" s="207"/>
      <c r="E35" s="207"/>
      <c r="F35" s="207"/>
      <c r="G35" s="207"/>
      <c r="H35" s="207"/>
      <c r="I35" s="207"/>
      <c r="J35" s="207"/>
      <c r="K35" s="207"/>
      <c r="L35" s="207"/>
    </row>
    <row r="36" spans="1:12" x14ac:dyDescent="0.25">
      <c r="A36" s="122"/>
      <c r="B36" s="122"/>
      <c r="C36" s="122"/>
      <c r="D36" s="122"/>
      <c r="E36" s="122"/>
      <c r="F36" s="122"/>
      <c r="G36" s="122"/>
      <c r="H36" s="122"/>
      <c r="I36" s="122"/>
      <c r="J36" s="122"/>
      <c r="K36" s="122"/>
      <c r="L36" s="122"/>
    </row>
    <row r="37" spans="1:12" ht="15.75" x14ac:dyDescent="0.25">
      <c r="A37" s="101" t="s">
        <v>220</v>
      </c>
      <c r="B37" s="101"/>
      <c r="C37" s="101"/>
      <c r="D37" s="101"/>
      <c r="E37" s="114"/>
      <c r="F37" s="101"/>
      <c r="G37" s="101"/>
      <c r="H37" s="101"/>
      <c r="I37" s="101"/>
      <c r="J37" s="101"/>
      <c r="K37" s="101"/>
      <c r="L37" s="101"/>
    </row>
    <row r="38" spans="1:12" ht="15" customHeight="1" x14ac:dyDescent="0.25">
      <c r="A38" s="207" t="s">
        <v>222</v>
      </c>
      <c r="B38" s="207"/>
      <c r="C38" s="207"/>
      <c r="D38" s="207"/>
      <c r="E38" s="207"/>
      <c r="F38" s="207"/>
      <c r="G38" s="207"/>
      <c r="H38" s="207"/>
      <c r="I38" s="207"/>
      <c r="J38" s="207"/>
      <c r="K38" s="207"/>
      <c r="L38" s="207"/>
    </row>
    <row r="39" spans="1:12" x14ac:dyDescent="0.25">
      <c r="A39" s="207"/>
      <c r="B39" s="207"/>
      <c r="C39" s="207"/>
      <c r="D39" s="207"/>
      <c r="E39" s="207"/>
      <c r="F39" s="207"/>
      <c r="G39" s="207"/>
      <c r="H39" s="207"/>
      <c r="I39" s="207"/>
      <c r="J39" s="207"/>
      <c r="K39" s="207"/>
      <c r="L39" s="207"/>
    </row>
    <row r="40" spans="1:12" x14ac:dyDescent="0.25">
      <c r="A40" s="207"/>
      <c r="B40" s="207"/>
      <c r="C40" s="207"/>
      <c r="D40" s="207"/>
      <c r="E40" s="207"/>
      <c r="F40" s="207"/>
      <c r="G40" s="207"/>
      <c r="H40" s="207"/>
      <c r="I40" s="207"/>
      <c r="J40" s="207"/>
      <c r="K40" s="207"/>
      <c r="L40" s="207"/>
    </row>
    <row r="41" spans="1:12" x14ac:dyDescent="0.25">
      <c r="A41" s="122"/>
      <c r="B41" s="122"/>
      <c r="C41" s="122"/>
      <c r="D41" s="122"/>
      <c r="E41" s="122"/>
      <c r="F41" s="122"/>
      <c r="G41" s="122"/>
      <c r="H41" s="122"/>
      <c r="I41" s="122"/>
      <c r="J41" s="122"/>
      <c r="K41" s="122"/>
      <c r="L41" s="122"/>
    </row>
    <row r="42" spans="1:12" ht="15.75" x14ac:dyDescent="0.25">
      <c r="A42" s="101" t="s">
        <v>247</v>
      </c>
      <c r="B42" s="101"/>
      <c r="C42" s="101"/>
      <c r="D42" s="101"/>
      <c r="E42" s="114"/>
      <c r="F42" s="101"/>
      <c r="G42" s="101"/>
      <c r="H42" s="101"/>
      <c r="I42" s="101"/>
      <c r="J42" s="101"/>
      <c r="K42" s="101"/>
      <c r="L42" s="101"/>
    </row>
    <row r="43" spans="1:12" ht="15" customHeight="1" x14ac:dyDescent="0.25">
      <c r="A43" s="207" t="s">
        <v>243</v>
      </c>
      <c r="B43" s="207"/>
      <c r="C43" s="207"/>
      <c r="D43" s="207"/>
      <c r="E43" s="207"/>
      <c r="F43" s="207"/>
      <c r="G43" s="207"/>
      <c r="H43" s="207"/>
      <c r="I43" s="207"/>
      <c r="J43" s="207"/>
      <c r="K43" s="207"/>
      <c r="L43" s="207"/>
    </row>
    <row r="44" spans="1:12" x14ac:dyDescent="0.25">
      <c r="A44" s="207"/>
      <c r="B44" s="207"/>
      <c r="C44" s="207"/>
      <c r="D44" s="207"/>
      <c r="E44" s="207"/>
      <c r="F44" s="207"/>
      <c r="G44" s="207"/>
      <c r="H44" s="207"/>
      <c r="I44" s="207"/>
      <c r="J44" s="207"/>
      <c r="K44" s="207"/>
      <c r="L44" s="207"/>
    </row>
    <row r="45" spans="1:12" x14ac:dyDescent="0.25">
      <c r="A45" s="207"/>
      <c r="B45" s="207"/>
      <c r="C45" s="207"/>
      <c r="D45" s="207"/>
      <c r="E45" s="207"/>
      <c r="F45" s="207"/>
      <c r="G45" s="207"/>
      <c r="H45" s="207"/>
      <c r="I45" s="207"/>
      <c r="J45" s="207"/>
      <c r="K45" s="207"/>
      <c r="L45" s="207"/>
    </row>
    <row r="46" spans="1:12" x14ac:dyDescent="0.25">
      <c r="A46" s="122"/>
      <c r="B46" s="122"/>
      <c r="C46" s="122"/>
      <c r="D46" s="122"/>
      <c r="E46" s="122"/>
      <c r="F46" s="122"/>
      <c r="G46" s="122"/>
      <c r="H46" s="122"/>
      <c r="I46" s="122"/>
      <c r="J46" s="122"/>
      <c r="K46" s="122"/>
      <c r="L46" s="122"/>
    </row>
    <row r="47" spans="1:12" ht="15.75" x14ac:dyDescent="0.25">
      <c r="A47" s="101" t="s">
        <v>283</v>
      </c>
      <c r="B47" s="101"/>
      <c r="C47" s="101"/>
      <c r="D47" s="101"/>
      <c r="E47" s="114"/>
      <c r="F47" s="101"/>
      <c r="G47" s="101"/>
      <c r="H47" s="101"/>
      <c r="I47" s="101"/>
      <c r="J47" s="101"/>
      <c r="K47" s="101"/>
      <c r="L47" s="101"/>
    </row>
    <row r="48" spans="1:12" ht="15" customHeight="1" x14ac:dyDescent="0.25">
      <c r="A48" s="207" t="s">
        <v>284</v>
      </c>
      <c r="B48" s="207"/>
      <c r="C48" s="207"/>
      <c r="D48" s="207"/>
      <c r="E48" s="207"/>
      <c r="F48" s="207"/>
      <c r="G48" s="207"/>
      <c r="H48" s="207"/>
      <c r="I48" s="207"/>
      <c r="J48" s="207"/>
      <c r="K48" s="207"/>
      <c r="L48" s="207"/>
    </row>
    <row r="49" spans="1:12" x14ac:dyDescent="0.25">
      <c r="A49" s="207"/>
      <c r="B49" s="207"/>
      <c r="C49" s="207"/>
      <c r="D49" s="207"/>
      <c r="E49" s="207"/>
      <c r="F49" s="207"/>
      <c r="G49" s="207"/>
      <c r="H49" s="207"/>
      <c r="I49" s="207"/>
      <c r="J49" s="207"/>
      <c r="K49" s="207"/>
      <c r="L49" s="207"/>
    </row>
    <row r="50" spans="1:12" x14ac:dyDescent="0.25">
      <c r="A50" s="207"/>
      <c r="B50" s="207"/>
      <c r="C50" s="207"/>
      <c r="D50" s="207"/>
      <c r="E50" s="207"/>
      <c r="F50" s="207"/>
      <c r="G50" s="207"/>
      <c r="H50" s="207"/>
      <c r="I50" s="207"/>
      <c r="J50" s="207"/>
      <c r="K50" s="207"/>
      <c r="L50" s="207"/>
    </row>
    <row r="51" spans="1:12" x14ac:dyDescent="0.25">
      <c r="A51" s="122"/>
      <c r="B51" s="122"/>
      <c r="C51" s="122"/>
      <c r="D51" s="122"/>
      <c r="E51" s="122"/>
      <c r="F51" s="122"/>
      <c r="G51" s="122"/>
      <c r="H51" s="122"/>
      <c r="I51" s="122"/>
      <c r="J51" s="122"/>
      <c r="K51" s="122"/>
      <c r="L51" s="122"/>
    </row>
    <row r="52" spans="1:12" ht="15.75" x14ac:dyDescent="0.25">
      <c r="A52" s="101" t="s">
        <v>302</v>
      </c>
      <c r="B52" s="101"/>
      <c r="C52" s="101"/>
      <c r="D52" s="101"/>
      <c r="E52" s="114"/>
      <c r="F52" s="101"/>
      <c r="G52" s="101"/>
      <c r="H52" s="101"/>
      <c r="I52" s="101"/>
      <c r="J52" s="101"/>
      <c r="K52" s="101"/>
      <c r="L52" s="101"/>
    </row>
    <row r="53" spans="1:12" ht="15" customHeight="1" x14ac:dyDescent="0.25">
      <c r="A53" s="207" t="s">
        <v>303</v>
      </c>
      <c r="B53" s="207"/>
      <c r="C53" s="207"/>
      <c r="D53" s="207"/>
      <c r="E53" s="207"/>
      <c r="F53" s="207"/>
      <c r="G53" s="207"/>
      <c r="H53" s="207"/>
      <c r="I53" s="207"/>
      <c r="J53" s="207"/>
      <c r="K53" s="207"/>
      <c r="L53" s="207"/>
    </row>
    <row r="54" spans="1:12" x14ac:dyDescent="0.25">
      <c r="A54" s="207"/>
      <c r="B54" s="207"/>
      <c r="C54" s="207"/>
      <c r="D54" s="207"/>
      <c r="E54" s="207"/>
      <c r="F54" s="207"/>
      <c r="G54" s="207"/>
      <c r="H54" s="207"/>
      <c r="I54" s="207"/>
      <c r="J54" s="207"/>
      <c r="K54" s="207"/>
      <c r="L54" s="207"/>
    </row>
    <row r="55" spans="1:12" x14ac:dyDescent="0.25">
      <c r="A55" s="207"/>
      <c r="B55" s="207"/>
      <c r="C55" s="207"/>
      <c r="D55" s="207"/>
      <c r="E55" s="207"/>
      <c r="F55" s="207"/>
      <c r="G55" s="207"/>
      <c r="H55" s="207"/>
      <c r="I55" s="207"/>
      <c r="J55" s="207"/>
      <c r="K55" s="207"/>
      <c r="L55" s="207"/>
    </row>
    <row r="56" spans="1:12" x14ac:dyDescent="0.25">
      <c r="A56" s="122"/>
      <c r="B56" s="122"/>
      <c r="C56" s="122"/>
      <c r="D56" s="122"/>
      <c r="E56" s="122"/>
      <c r="F56" s="122"/>
      <c r="G56" s="122"/>
      <c r="H56" s="122"/>
      <c r="I56" s="122"/>
      <c r="J56" s="122"/>
      <c r="K56" s="122"/>
      <c r="L56" s="122"/>
    </row>
    <row r="57" spans="1:12" ht="15.75" x14ac:dyDescent="0.25">
      <c r="A57" s="101" t="s">
        <v>329</v>
      </c>
      <c r="B57" s="101"/>
      <c r="C57" s="101"/>
      <c r="D57" s="101"/>
      <c r="E57" s="114"/>
      <c r="F57" s="101"/>
      <c r="G57" s="101"/>
      <c r="H57" s="101"/>
      <c r="I57" s="101"/>
      <c r="J57" s="101"/>
      <c r="K57" s="101"/>
      <c r="L57" s="101"/>
    </row>
    <row r="58" spans="1:12" ht="14.45" customHeight="1" x14ac:dyDescent="0.25">
      <c r="A58" s="207" t="s">
        <v>330</v>
      </c>
      <c r="B58" s="207"/>
      <c r="C58" s="207"/>
      <c r="D58" s="207"/>
      <c r="E58" s="207"/>
      <c r="F58" s="207"/>
      <c r="G58" s="207"/>
      <c r="H58" s="207"/>
      <c r="I58" s="207"/>
      <c r="J58" s="207"/>
      <c r="K58" s="207"/>
      <c r="L58" s="207"/>
    </row>
    <row r="59" spans="1:12" x14ac:dyDescent="0.25">
      <c r="A59" s="207"/>
      <c r="B59" s="207"/>
      <c r="C59" s="207"/>
      <c r="D59" s="207"/>
      <c r="E59" s="207"/>
      <c r="F59" s="207"/>
      <c r="G59" s="207"/>
      <c r="H59" s="207"/>
      <c r="I59" s="207"/>
      <c r="J59" s="207"/>
      <c r="K59" s="207"/>
      <c r="L59" s="207"/>
    </row>
    <row r="60" spans="1:12" x14ac:dyDescent="0.25">
      <c r="A60" s="207"/>
      <c r="B60" s="207"/>
      <c r="C60" s="207"/>
      <c r="D60" s="207"/>
      <c r="E60" s="207"/>
      <c r="F60" s="207"/>
      <c r="G60" s="207"/>
      <c r="H60" s="207"/>
      <c r="I60" s="207"/>
      <c r="J60" s="207"/>
      <c r="K60" s="207"/>
      <c r="L60" s="207"/>
    </row>
    <row r="61" spans="1:12" x14ac:dyDescent="0.25">
      <c r="A61" s="122"/>
      <c r="B61" s="122"/>
      <c r="C61" s="122"/>
      <c r="D61" s="122"/>
      <c r="E61" s="122"/>
      <c r="F61" s="122"/>
      <c r="G61" s="122"/>
      <c r="H61" s="122"/>
      <c r="I61" s="122"/>
      <c r="J61" s="122"/>
      <c r="K61" s="122"/>
      <c r="L61" s="122"/>
    </row>
    <row r="62" spans="1:12" x14ac:dyDescent="0.25">
      <c r="A62" s="103" t="s">
        <v>120</v>
      </c>
      <c r="B62" s="100"/>
      <c r="C62" s="100"/>
      <c r="D62" s="100"/>
      <c r="E62" s="100"/>
      <c r="F62" s="100"/>
      <c r="G62" s="100"/>
      <c r="H62" s="100"/>
      <c r="I62" s="100"/>
      <c r="J62" s="100"/>
      <c r="K62" s="100"/>
      <c r="L62" s="100"/>
    </row>
    <row r="64" spans="1:12" x14ac:dyDescent="0.25">
      <c r="A64" s="103" t="s">
        <v>113</v>
      </c>
      <c r="B64" s="100"/>
      <c r="C64" s="100"/>
      <c r="D64" s="100"/>
      <c r="E64" s="100"/>
      <c r="F64" s="100"/>
      <c r="G64" s="100"/>
      <c r="H64" s="100"/>
      <c r="I64" s="100"/>
      <c r="J64" s="100"/>
      <c r="K64" s="100"/>
      <c r="L64" s="100"/>
    </row>
  </sheetData>
  <mergeCells count="12">
    <mergeCell ref="A58:L60"/>
    <mergeCell ref="A53:L55"/>
    <mergeCell ref="A48:L50"/>
    <mergeCell ref="A2:L2"/>
    <mergeCell ref="A5:L11"/>
    <mergeCell ref="A14:L15"/>
    <mergeCell ref="A18:L19"/>
    <mergeCell ref="A43:L45"/>
    <mergeCell ref="A33:L35"/>
    <mergeCell ref="A38:L40"/>
    <mergeCell ref="A28:L30"/>
    <mergeCell ref="A23:L25"/>
  </mergeCells>
  <hyperlinks>
    <hyperlink ref="A13:L13" location="'Detalle Otras Medidas Liquidez'!A1" display="2. Detalle Otras Medidas de Liquidez" xr:uid="{00000000-0004-0000-0000-000000000000}"/>
    <hyperlink ref="A17:L17" location="'Detalle Mec Extraordinarios'!A1" display="3. Detalle Mecanismos Extraordinarios" xr:uid="{00000000-0004-0000-0000-000001000000}"/>
    <hyperlink ref="A4:L4" location="'Resumen Total liquidez'!A1" display="1. Resumen Total Liquidez" xr:uid="{00000000-0004-0000-0000-000002000000}"/>
    <hyperlink ref="A22" location="FFCCAA2018!A1" display="4. Fondos Financiación CC.AA. 2018" xr:uid="{00000000-0004-0000-0000-000003000000}"/>
    <hyperlink ref="A62" location="'Descripción Medidas'!A1" display="7. Descripción Medidas" xr:uid="{00000000-0004-0000-0000-000004000000}"/>
    <hyperlink ref="A64" location="Normativa!A1" display="8. Normativa" xr:uid="{00000000-0004-0000-0000-000005000000}"/>
    <hyperlink ref="A32" location="FFCCAA2020!A1" display="5. Fondos Financiación CC.AA. 2020" xr:uid="{00000000-0004-0000-0000-000006000000}"/>
    <hyperlink ref="A27" location="FFCCAA2019!A1" display="5. Fondos Financiación CC.AA. 2019" xr:uid="{00000000-0004-0000-0000-000007000000}"/>
    <hyperlink ref="A37" location="FFCCAA2021!A1" display="6. Fondos Financiación CC.AA. 2021" xr:uid="{00000000-0004-0000-0000-000008000000}"/>
    <hyperlink ref="A42" location="FFCCAA2022!A1" display="7. Fondos Financiación CC.AA. 2022" xr:uid="{00000000-0004-0000-0000-000009000000}"/>
    <hyperlink ref="A47" location="FFCCAA2023!A1" display="8. Fondos Financiación CC.AA. 2023" xr:uid="{00000000-0004-0000-0000-00000A000000}"/>
    <hyperlink ref="A52" location="FFCCAA2024!A1" display="9. Fondos Financiación CC.AA. 2024" xr:uid="{00000000-0004-0000-0000-00000B000000}"/>
    <hyperlink ref="A57" location="FFCCAA2025!A1" display="10. Fondos Financiación CC.AA. 2025" xr:uid="{17D6A73A-8052-440B-9F8A-8E5BA578D692}"/>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7"/>
  <sheetViews>
    <sheetView showGridLines="0" zoomScale="70" zoomScaleNormal="70" workbookViewId="0"/>
  </sheetViews>
  <sheetFormatPr baseColWidth="10" defaultColWidth="11.42578125" defaultRowHeight="15" x14ac:dyDescent="0.25"/>
  <cols>
    <col min="1" max="1" width="38.5703125" customWidth="1"/>
    <col min="2" max="2" width="16.5703125" customWidth="1"/>
    <col min="3" max="3" width="14.5703125" customWidth="1"/>
    <col min="4" max="4" width="17" customWidth="1"/>
    <col min="5" max="5" width="17.42578125" customWidth="1"/>
    <col min="6" max="7" width="16.5703125" customWidth="1"/>
    <col min="8" max="8" width="17.42578125" customWidth="1"/>
    <col min="9" max="9" width="16.42578125" customWidth="1"/>
    <col min="10" max="12" width="22.5703125" customWidth="1"/>
    <col min="13" max="13" width="18.42578125" customWidth="1"/>
    <col min="14" max="15" width="17" customWidth="1"/>
    <col min="16" max="22" width="18.5703125" customWidth="1"/>
    <col min="23" max="24" width="18.42578125" customWidth="1"/>
    <col min="25" max="27" width="11.42578125" customWidth="1"/>
  </cols>
  <sheetData>
    <row r="1" spans="1:26" ht="15.75" thickBot="1" x14ac:dyDescent="0.3">
      <c r="A1" s="1"/>
      <c r="B1" s="1"/>
      <c r="C1" s="1"/>
      <c r="D1" s="1"/>
      <c r="E1" s="1"/>
      <c r="F1" s="1"/>
      <c r="G1" s="1"/>
      <c r="H1" s="1"/>
      <c r="I1" s="1"/>
      <c r="M1" s="1"/>
      <c r="N1" s="1"/>
      <c r="O1" s="1"/>
    </row>
    <row r="2" spans="1:26" s="1" customFormat="1" ht="15.75"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6"/>
      <c r="X2" s="267"/>
    </row>
    <row r="3" spans="1:26" s="1" customFormat="1" x14ac:dyDescent="0.25">
      <c r="A3"/>
      <c r="B3"/>
      <c r="C3"/>
      <c r="D3"/>
      <c r="E3"/>
      <c r="F3"/>
      <c r="G3"/>
      <c r="H3"/>
      <c r="I3"/>
      <c r="J3" s="7"/>
      <c r="K3" s="7"/>
      <c r="L3"/>
      <c r="M3"/>
      <c r="N3"/>
      <c r="O3"/>
      <c r="P3"/>
      <c r="Q3"/>
      <c r="R3"/>
      <c r="S3"/>
      <c r="T3"/>
      <c r="U3"/>
      <c r="V3"/>
      <c r="W3"/>
      <c r="X3"/>
    </row>
    <row r="4" spans="1:26" s="1" customFormat="1" ht="15.75" thickBot="1" x14ac:dyDescent="0.3">
      <c r="A4"/>
      <c r="B4"/>
      <c r="C4"/>
      <c r="D4"/>
      <c r="E4"/>
      <c r="F4"/>
      <c r="G4"/>
      <c r="H4"/>
      <c r="I4"/>
      <c r="J4" s="7"/>
      <c r="K4" s="7"/>
      <c r="L4"/>
      <c r="M4"/>
      <c r="N4"/>
      <c r="O4"/>
      <c r="P4"/>
      <c r="Q4"/>
      <c r="R4"/>
      <c r="S4"/>
      <c r="T4"/>
      <c r="U4"/>
      <c r="V4"/>
      <c r="W4"/>
      <c r="X4"/>
    </row>
    <row r="5" spans="1:26" s="1" customFormat="1" ht="77.25" customHeight="1" thickBot="1" x14ac:dyDescent="0.3">
      <c r="A5"/>
      <c r="B5" s="213" t="s">
        <v>185</v>
      </c>
      <c r="C5" s="214"/>
      <c r="D5" s="214"/>
      <c r="E5" s="215"/>
      <c r="F5" s="213" t="s">
        <v>196</v>
      </c>
      <c r="G5" s="214"/>
      <c r="H5" s="214"/>
      <c r="I5" s="215"/>
      <c r="J5" s="213" t="s">
        <v>202</v>
      </c>
      <c r="K5" s="214"/>
      <c r="L5" s="214"/>
      <c r="M5" s="215"/>
      <c r="N5" s="213" t="s">
        <v>203</v>
      </c>
      <c r="O5" s="214"/>
      <c r="P5" s="214"/>
      <c r="Q5" s="215"/>
      <c r="R5" s="159" t="s">
        <v>204</v>
      </c>
      <c r="S5" s="92" t="s">
        <v>205</v>
      </c>
      <c r="T5" s="92" t="s">
        <v>206</v>
      </c>
      <c r="U5" s="213">
        <v>2020</v>
      </c>
      <c r="V5" s="214"/>
      <c r="W5" s="214"/>
      <c r="X5" s="215"/>
    </row>
    <row r="6" spans="1:26" s="1" customFormat="1" ht="115.5" customHeight="1" thickBot="1" x14ac:dyDescent="0.3">
      <c r="A6" s="10"/>
      <c r="B6" s="123" t="s">
        <v>186</v>
      </c>
      <c r="C6" s="123" t="s">
        <v>187</v>
      </c>
      <c r="D6" s="11" t="s">
        <v>15</v>
      </c>
      <c r="E6" s="104" t="s">
        <v>188</v>
      </c>
      <c r="F6" s="123" t="s">
        <v>186</v>
      </c>
      <c r="G6" s="123" t="s">
        <v>187</v>
      </c>
      <c r="H6" s="11" t="s">
        <v>15</v>
      </c>
      <c r="I6" s="106" t="s">
        <v>189</v>
      </c>
      <c r="J6" s="123" t="s">
        <v>186</v>
      </c>
      <c r="K6" s="123" t="s">
        <v>187</v>
      </c>
      <c r="L6" s="11" t="s">
        <v>15</v>
      </c>
      <c r="M6" s="92" t="s">
        <v>190</v>
      </c>
      <c r="N6" s="123" t="s">
        <v>186</v>
      </c>
      <c r="O6" s="123" t="s">
        <v>187</v>
      </c>
      <c r="P6" s="11" t="s">
        <v>15</v>
      </c>
      <c r="Q6" s="92" t="s">
        <v>191</v>
      </c>
      <c r="R6" s="11" t="s">
        <v>187</v>
      </c>
      <c r="S6" s="11" t="s">
        <v>169</v>
      </c>
      <c r="T6" s="11" t="s">
        <v>169</v>
      </c>
      <c r="U6" s="92" t="s">
        <v>186</v>
      </c>
      <c r="V6" s="92" t="s">
        <v>161</v>
      </c>
      <c r="W6" s="92" t="s">
        <v>15</v>
      </c>
      <c r="X6" s="92" t="s">
        <v>36</v>
      </c>
    </row>
    <row r="7" spans="1:26" s="1" customFormat="1" ht="19.5" thickBot="1" x14ac:dyDescent="0.35">
      <c r="A7" s="108" t="s">
        <v>20</v>
      </c>
      <c r="B7" s="118">
        <v>2928.4</v>
      </c>
      <c r="C7" s="119">
        <v>0</v>
      </c>
      <c r="D7" s="119">
        <v>55.82</v>
      </c>
      <c r="E7" s="36">
        <f>B7+D7+C7</f>
        <v>2984.2200000000003</v>
      </c>
      <c r="F7" s="118">
        <v>274.17</v>
      </c>
      <c r="G7" s="119">
        <v>0</v>
      </c>
      <c r="H7" s="119">
        <v>55.82</v>
      </c>
      <c r="I7" s="36">
        <f>SUM(F7:H7)</f>
        <v>329.99</v>
      </c>
      <c r="J7" s="118">
        <v>1245.33</v>
      </c>
      <c r="K7" s="119"/>
      <c r="L7" s="119">
        <v>55.82</v>
      </c>
      <c r="M7" s="107">
        <f>SUM(J7:L7)</f>
        <v>1301.1499999999999</v>
      </c>
      <c r="N7" s="118">
        <v>646.34</v>
      </c>
      <c r="O7" s="119"/>
      <c r="P7" s="119">
        <v>55.82</v>
      </c>
      <c r="Q7" s="111">
        <f>N7+P7+O7</f>
        <v>702.16000000000008</v>
      </c>
      <c r="R7" s="119">
        <v>294.69</v>
      </c>
      <c r="S7" s="119">
        <v>210</v>
      </c>
      <c r="T7" s="119">
        <v>186</v>
      </c>
      <c r="U7" s="119">
        <f t="shared" ref="U7:U23" si="0">B7+F7+J7+N7</f>
        <v>5094.24</v>
      </c>
      <c r="V7" s="119">
        <f>C7+G7+K7+O7+R7+S7+T7</f>
        <v>690.69</v>
      </c>
      <c r="W7" s="119">
        <f t="shared" ref="W7:W23" si="1">D7+H7+L7+P7</f>
        <v>223.28</v>
      </c>
      <c r="X7" s="107">
        <f>U7+V7+W7</f>
        <v>6008.21</v>
      </c>
      <c r="Z7" s="113"/>
    </row>
    <row r="8" spans="1:26" s="1" customFormat="1" ht="19.5" thickBot="1" x14ac:dyDescent="0.35">
      <c r="A8" s="109" t="s">
        <v>21</v>
      </c>
      <c r="B8" s="118">
        <v>363.61</v>
      </c>
      <c r="C8" s="118">
        <v>0</v>
      </c>
      <c r="D8" s="118">
        <v>8.85</v>
      </c>
      <c r="E8" s="36">
        <f t="shared" ref="E8:E23" si="2">B8+D8+C8</f>
        <v>372.46000000000004</v>
      </c>
      <c r="F8" s="118">
        <v>78.260000000000005</v>
      </c>
      <c r="G8" s="118">
        <v>0</v>
      </c>
      <c r="H8" s="118">
        <v>8.85</v>
      </c>
      <c r="I8" s="36">
        <f t="shared" ref="I8:I23" si="3">SUM(F8:H8)</f>
        <v>87.11</v>
      </c>
      <c r="J8" s="118">
        <v>122.85000000000001</v>
      </c>
      <c r="K8" s="118"/>
      <c r="L8" s="118">
        <v>8.85</v>
      </c>
      <c r="M8" s="36">
        <f t="shared" ref="M8:M23" si="4">SUM(J8:L8)</f>
        <v>131.70000000000002</v>
      </c>
      <c r="N8" s="118">
        <v>308.29000000000002</v>
      </c>
      <c r="O8" s="119"/>
      <c r="P8" s="119">
        <v>8.85</v>
      </c>
      <c r="Q8" s="112">
        <f t="shared" ref="Q8:Q23" si="5">N8+P8+O8</f>
        <v>317.14000000000004</v>
      </c>
      <c r="R8" s="119">
        <v>68.13</v>
      </c>
      <c r="S8" s="119">
        <v>243.75</v>
      </c>
      <c r="T8" s="119">
        <v>82.25</v>
      </c>
      <c r="U8" s="119">
        <f t="shared" si="0"/>
        <v>873.01</v>
      </c>
      <c r="V8" s="119">
        <f t="shared" ref="V8:V23" si="6">C8+G8+K8+O8+R8+S8+T8</f>
        <v>394.13</v>
      </c>
      <c r="W8" s="119">
        <f t="shared" si="1"/>
        <v>35.4</v>
      </c>
      <c r="X8" s="36">
        <f t="shared" ref="X8:X23" si="7">U8+V8+W8</f>
        <v>1302.54</v>
      </c>
      <c r="Z8" s="113"/>
    </row>
    <row r="9" spans="1:26" s="1" customFormat="1" ht="19.5" thickBot="1" x14ac:dyDescent="0.35">
      <c r="A9" s="109" t="s">
        <v>22</v>
      </c>
      <c r="B9" s="118">
        <v>1184.71</v>
      </c>
      <c r="C9" s="118">
        <v>0</v>
      </c>
      <c r="D9" s="118">
        <v>12.83</v>
      </c>
      <c r="E9" s="36">
        <f t="shared" si="2"/>
        <v>1197.54</v>
      </c>
      <c r="F9" s="118">
        <v>178.39</v>
      </c>
      <c r="G9" s="118">
        <v>0</v>
      </c>
      <c r="H9" s="118">
        <v>12.83</v>
      </c>
      <c r="I9" s="36">
        <f t="shared" si="3"/>
        <v>191.22</v>
      </c>
      <c r="J9" s="118">
        <v>561.22</v>
      </c>
      <c r="K9" s="118"/>
      <c r="L9" s="118">
        <v>12.83</v>
      </c>
      <c r="M9" s="36">
        <f t="shared" si="4"/>
        <v>574.05000000000007</v>
      </c>
      <c r="N9" s="118">
        <v>469.64</v>
      </c>
      <c r="O9" s="119"/>
      <c r="P9" s="119">
        <v>12.83</v>
      </c>
      <c r="Q9" s="112">
        <f t="shared" si="5"/>
        <v>482.46999999999997</v>
      </c>
      <c r="R9" s="119">
        <v>75.52</v>
      </c>
      <c r="S9" s="119">
        <v>243.75</v>
      </c>
      <c r="T9" s="119">
        <v>62.25</v>
      </c>
      <c r="U9" s="119">
        <f t="shared" si="0"/>
        <v>2393.96</v>
      </c>
      <c r="V9" s="119">
        <f t="shared" si="6"/>
        <v>381.52</v>
      </c>
      <c r="W9" s="119">
        <f t="shared" si="1"/>
        <v>51.32</v>
      </c>
      <c r="X9" s="36">
        <f t="shared" si="7"/>
        <v>2826.8</v>
      </c>
      <c r="Z9" s="113"/>
    </row>
    <row r="10" spans="1:26" ht="19.5" thickBot="1" x14ac:dyDescent="0.35">
      <c r="A10" s="109" t="s">
        <v>42</v>
      </c>
      <c r="B10" s="118">
        <v>205.99</v>
      </c>
      <c r="C10" s="118">
        <v>0</v>
      </c>
      <c r="D10" s="118">
        <v>18.47</v>
      </c>
      <c r="E10" s="36">
        <f t="shared" si="2"/>
        <v>224.46</v>
      </c>
      <c r="F10" s="118">
        <v>272.91000000000003</v>
      </c>
      <c r="G10" s="118">
        <v>0</v>
      </c>
      <c r="H10" s="118">
        <v>18.47</v>
      </c>
      <c r="I10" s="36">
        <f t="shared" si="3"/>
        <v>291.38</v>
      </c>
      <c r="J10" s="118">
        <v>360.46999999999997</v>
      </c>
      <c r="K10" s="118"/>
      <c r="L10" s="118">
        <v>18.470000000000002</v>
      </c>
      <c r="M10" s="36">
        <f t="shared" si="4"/>
        <v>378.94</v>
      </c>
      <c r="N10" s="118">
        <v>269.02999999999997</v>
      </c>
      <c r="O10" s="119"/>
      <c r="P10" s="119">
        <v>18.470000000000002</v>
      </c>
      <c r="Q10" s="112">
        <f t="shared" si="5"/>
        <v>287.5</v>
      </c>
      <c r="R10" s="119">
        <v>105.56</v>
      </c>
      <c r="S10" s="119">
        <v>231</v>
      </c>
      <c r="T10" s="119">
        <v>64</v>
      </c>
      <c r="U10" s="119">
        <f t="shared" si="0"/>
        <v>1108.4000000000001</v>
      </c>
      <c r="V10" s="119">
        <f t="shared" si="6"/>
        <v>400.56</v>
      </c>
      <c r="W10" s="119">
        <f t="shared" si="1"/>
        <v>73.88</v>
      </c>
      <c r="X10" s="36">
        <f t="shared" si="7"/>
        <v>1582.8400000000001</v>
      </c>
      <c r="Z10" s="113"/>
    </row>
    <row r="11" spans="1:26" ht="19.5" thickBot="1" x14ac:dyDescent="0.35">
      <c r="A11" s="109" t="s">
        <v>23</v>
      </c>
      <c r="B11" s="118">
        <v>5588.82</v>
      </c>
      <c r="C11" s="119">
        <v>0</v>
      </c>
      <c r="D11" s="119">
        <v>31.2</v>
      </c>
      <c r="E11" s="36">
        <f t="shared" si="2"/>
        <v>5620.0199999999995</v>
      </c>
      <c r="F11" s="118">
        <f>519.43-49.12</f>
        <v>470.30999999999995</v>
      </c>
      <c r="G11" s="119">
        <v>0</v>
      </c>
      <c r="H11" s="119">
        <v>31.2</v>
      </c>
      <c r="I11" s="36">
        <f t="shared" si="3"/>
        <v>501.50999999999993</v>
      </c>
      <c r="J11" s="118">
        <v>2381.4</v>
      </c>
      <c r="K11" s="119"/>
      <c r="L11" s="119">
        <v>31.200000000000003</v>
      </c>
      <c r="M11" s="36">
        <f t="shared" si="4"/>
        <v>2412.6</v>
      </c>
      <c r="N11" s="118">
        <v>1563.62</v>
      </c>
      <c r="O11" s="119"/>
      <c r="P11" s="119">
        <v>31.200000000000003</v>
      </c>
      <c r="Q11" s="112">
        <f t="shared" si="5"/>
        <v>1594.82</v>
      </c>
      <c r="R11" s="119">
        <v>420.08</v>
      </c>
      <c r="S11" s="119">
        <v>819</v>
      </c>
      <c r="T11" s="119">
        <v>401</v>
      </c>
      <c r="U11" s="119">
        <f t="shared" si="0"/>
        <v>10004.149999999998</v>
      </c>
      <c r="V11" s="119">
        <f t="shared" si="6"/>
        <v>1640.08</v>
      </c>
      <c r="W11" s="119">
        <f t="shared" si="1"/>
        <v>124.8</v>
      </c>
      <c r="X11" s="36">
        <f t="shared" si="7"/>
        <v>11769.029999999997</v>
      </c>
      <c r="Z11" s="113"/>
    </row>
    <row r="12" spans="1:26" ht="19.5" thickBot="1" x14ac:dyDescent="0.35">
      <c r="A12" s="109" t="s">
        <v>24</v>
      </c>
      <c r="B12" s="118">
        <v>788.59</v>
      </c>
      <c r="C12" s="119">
        <v>0</v>
      </c>
      <c r="D12" s="119">
        <v>14.15</v>
      </c>
      <c r="E12" s="36">
        <f t="shared" si="2"/>
        <v>802.74</v>
      </c>
      <c r="F12" s="118">
        <v>203.31</v>
      </c>
      <c r="G12" s="119">
        <v>0</v>
      </c>
      <c r="H12" s="119">
        <v>14.15</v>
      </c>
      <c r="I12" s="36">
        <f t="shared" si="3"/>
        <v>217.46</v>
      </c>
      <c r="J12" s="118">
        <v>198.72</v>
      </c>
      <c r="K12" s="119"/>
      <c r="L12" s="119">
        <v>14.15</v>
      </c>
      <c r="M12" s="36">
        <f t="shared" si="4"/>
        <v>212.87</v>
      </c>
      <c r="N12" s="118">
        <v>39.299999999999997</v>
      </c>
      <c r="O12" s="119"/>
      <c r="P12" s="119">
        <v>14.15</v>
      </c>
      <c r="Q12" s="112">
        <f t="shared" si="5"/>
        <v>53.449999999999996</v>
      </c>
      <c r="R12" s="119">
        <v>83.78</v>
      </c>
      <c r="S12" s="119"/>
      <c r="T12" s="119"/>
      <c r="U12" s="119">
        <f t="shared" si="0"/>
        <v>1229.92</v>
      </c>
      <c r="V12" s="119">
        <f t="shared" si="6"/>
        <v>83.78</v>
      </c>
      <c r="W12" s="119">
        <f t="shared" si="1"/>
        <v>56.6</v>
      </c>
      <c r="X12" s="36">
        <f t="shared" si="7"/>
        <v>1370.3</v>
      </c>
      <c r="Z12" s="113"/>
    </row>
    <row r="13" spans="1:26" ht="19.5" thickBot="1" x14ac:dyDescent="0.35">
      <c r="A13" s="109" t="s">
        <v>25</v>
      </c>
      <c r="B13" s="118">
        <v>216.17</v>
      </c>
      <c r="C13" s="119">
        <v>0</v>
      </c>
      <c r="D13" s="119">
        <v>9.9499999999999993</v>
      </c>
      <c r="E13" s="36">
        <f t="shared" si="2"/>
        <v>226.11999999999998</v>
      </c>
      <c r="F13" s="118">
        <v>106.48</v>
      </c>
      <c r="G13" s="119">
        <v>0</v>
      </c>
      <c r="H13" s="119">
        <v>9.9499999999999993</v>
      </c>
      <c r="I13" s="36">
        <f t="shared" si="3"/>
        <v>116.43</v>
      </c>
      <c r="J13" s="118">
        <v>101.01</v>
      </c>
      <c r="K13" s="119"/>
      <c r="L13" s="119">
        <v>9.9499999999999993</v>
      </c>
      <c r="M13" s="36">
        <f t="shared" si="4"/>
        <v>110.96000000000001</v>
      </c>
      <c r="N13" s="118">
        <v>79.510000000000005</v>
      </c>
      <c r="O13" s="119"/>
      <c r="P13" s="119">
        <v>9.9499999999999993</v>
      </c>
      <c r="Q13" s="112">
        <f t="shared" si="5"/>
        <v>89.460000000000008</v>
      </c>
      <c r="R13" s="119">
        <v>36.65</v>
      </c>
      <c r="S13" s="119">
        <v>156.75</v>
      </c>
      <c r="T13" s="119">
        <v>42.25</v>
      </c>
      <c r="U13" s="119">
        <f t="shared" si="0"/>
        <v>503.16999999999996</v>
      </c>
      <c r="V13" s="119">
        <f t="shared" si="6"/>
        <v>235.65</v>
      </c>
      <c r="W13" s="119">
        <f t="shared" si="1"/>
        <v>39.799999999999997</v>
      </c>
      <c r="X13" s="36">
        <f t="shared" si="7"/>
        <v>778.61999999999989</v>
      </c>
      <c r="Z13" s="113"/>
    </row>
    <row r="14" spans="1:26" ht="19.5" thickBot="1" x14ac:dyDescent="0.35">
      <c r="A14" s="109" t="s">
        <v>26</v>
      </c>
      <c r="B14" s="118">
        <v>354.53</v>
      </c>
      <c r="C14" s="119">
        <v>0</v>
      </c>
      <c r="D14" s="119">
        <v>21.21</v>
      </c>
      <c r="E14" s="36">
        <f t="shared" si="2"/>
        <v>375.73999999999995</v>
      </c>
      <c r="F14" s="118">
        <v>21</v>
      </c>
      <c r="G14" s="119">
        <v>0</v>
      </c>
      <c r="H14" s="119">
        <v>21.21</v>
      </c>
      <c r="I14" s="36">
        <f t="shared" si="3"/>
        <v>42.21</v>
      </c>
      <c r="J14" s="118">
        <v>11.29</v>
      </c>
      <c r="K14" s="119"/>
      <c r="L14" s="119">
        <v>21.21</v>
      </c>
      <c r="M14" s="36">
        <f t="shared" si="4"/>
        <v>32.5</v>
      </c>
      <c r="N14" s="118">
        <v>29.5</v>
      </c>
      <c r="O14" s="119"/>
      <c r="P14" s="119">
        <v>21.21</v>
      </c>
      <c r="Q14" s="112">
        <f t="shared" si="5"/>
        <v>50.71</v>
      </c>
      <c r="R14" s="119">
        <v>115.1</v>
      </c>
      <c r="S14" s="119">
        <v>42.75</v>
      </c>
      <c r="T14" s="119">
        <v>54.25</v>
      </c>
      <c r="U14" s="119">
        <f t="shared" si="0"/>
        <v>416.32</v>
      </c>
      <c r="V14" s="119">
        <f t="shared" si="6"/>
        <v>212.1</v>
      </c>
      <c r="W14" s="119">
        <f t="shared" si="1"/>
        <v>84.84</v>
      </c>
      <c r="X14" s="36">
        <f t="shared" si="7"/>
        <v>713.26</v>
      </c>
      <c r="Z14" s="113"/>
    </row>
    <row r="15" spans="1:26" ht="19.5" thickBot="1" x14ac:dyDescent="0.35">
      <c r="A15" s="109" t="s">
        <v>27</v>
      </c>
      <c r="B15" s="118">
        <v>3097.43</v>
      </c>
      <c r="C15" s="119">
        <v>0</v>
      </c>
      <c r="D15" s="119">
        <v>22.81</v>
      </c>
      <c r="E15" s="36">
        <f t="shared" si="2"/>
        <v>3120.24</v>
      </c>
      <c r="F15" s="118">
        <v>315.7</v>
      </c>
      <c r="G15" s="119">
        <v>0</v>
      </c>
      <c r="H15" s="119">
        <v>22.81</v>
      </c>
      <c r="I15" s="36">
        <f t="shared" si="3"/>
        <v>338.51</v>
      </c>
      <c r="J15" s="118">
        <v>1857.65</v>
      </c>
      <c r="K15" s="119"/>
      <c r="L15" s="119">
        <v>22.810000000000002</v>
      </c>
      <c r="M15" s="36">
        <f t="shared" si="4"/>
        <v>1880.46</v>
      </c>
      <c r="N15" s="118">
        <v>736.28</v>
      </c>
      <c r="O15" s="119"/>
      <c r="P15" s="119">
        <v>22.810000000000002</v>
      </c>
      <c r="Q15" s="112">
        <f t="shared" si="5"/>
        <v>759.08999999999992</v>
      </c>
      <c r="R15" s="119">
        <v>204.87</v>
      </c>
      <c r="S15" s="119">
        <v>1559.25</v>
      </c>
      <c r="T15" s="119">
        <v>567.75</v>
      </c>
      <c r="U15" s="119">
        <f t="shared" si="0"/>
        <v>6007.0599999999995</v>
      </c>
      <c r="V15" s="119">
        <f t="shared" si="6"/>
        <v>2331.87</v>
      </c>
      <c r="W15" s="119">
        <f t="shared" si="1"/>
        <v>91.240000000000009</v>
      </c>
      <c r="X15" s="36">
        <f t="shared" si="7"/>
        <v>8430.17</v>
      </c>
      <c r="Z15" s="113"/>
    </row>
    <row r="16" spans="1:26" ht="19.5" thickBot="1" x14ac:dyDescent="0.35">
      <c r="A16" s="109" t="s">
        <v>28</v>
      </c>
      <c r="B16" s="118">
        <v>0</v>
      </c>
      <c r="C16" s="119">
        <v>0</v>
      </c>
      <c r="D16" s="119">
        <v>0</v>
      </c>
      <c r="E16" s="36">
        <f t="shared" si="2"/>
        <v>0</v>
      </c>
      <c r="F16" s="118">
        <v>0</v>
      </c>
      <c r="G16" s="119">
        <v>0</v>
      </c>
      <c r="H16" s="119">
        <v>0</v>
      </c>
      <c r="I16" s="36">
        <f t="shared" si="3"/>
        <v>0</v>
      </c>
      <c r="J16" s="118"/>
      <c r="K16" s="119"/>
      <c r="L16" s="119"/>
      <c r="M16" s="36">
        <f t="shared" si="4"/>
        <v>0</v>
      </c>
      <c r="N16" s="118"/>
      <c r="O16" s="119"/>
      <c r="P16" s="119"/>
      <c r="Q16" s="112">
        <f t="shared" si="5"/>
        <v>0</v>
      </c>
      <c r="R16" s="119"/>
      <c r="S16" s="119">
        <v>55.5</v>
      </c>
      <c r="T16" s="119">
        <v>11.5</v>
      </c>
      <c r="U16" s="119">
        <f t="shared" si="0"/>
        <v>0</v>
      </c>
      <c r="V16" s="119">
        <f t="shared" si="6"/>
        <v>67</v>
      </c>
      <c r="W16" s="119">
        <f t="shared" si="1"/>
        <v>0</v>
      </c>
      <c r="X16" s="36">
        <f t="shared" si="7"/>
        <v>67</v>
      </c>
      <c r="Z16" s="113"/>
    </row>
    <row r="17" spans="1:26" ht="19.5" thickBot="1" x14ac:dyDescent="0.35">
      <c r="A17" s="109" t="s">
        <v>29</v>
      </c>
      <c r="B17" s="118">
        <v>795.55</v>
      </c>
      <c r="C17" s="119">
        <v>0</v>
      </c>
      <c r="D17" s="119">
        <v>3.18</v>
      </c>
      <c r="E17" s="36">
        <f t="shared" si="2"/>
        <v>798.7299999999999</v>
      </c>
      <c r="F17" s="118">
        <v>83.77</v>
      </c>
      <c r="G17" s="119">
        <v>0</v>
      </c>
      <c r="H17" s="119">
        <v>3.18</v>
      </c>
      <c r="I17" s="36">
        <f t="shared" si="3"/>
        <v>86.95</v>
      </c>
      <c r="J17" s="118">
        <v>285.01</v>
      </c>
      <c r="K17" s="119"/>
      <c r="L17" s="119">
        <v>3.1799999999999997</v>
      </c>
      <c r="M17" s="36">
        <f t="shared" si="4"/>
        <v>288.19</v>
      </c>
      <c r="N17" s="118">
        <v>67.680000000000007</v>
      </c>
      <c r="O17" s="119"/>
      <c r="P17" s="119">
        <v>3.1799999999999997</v>
      </c>
      <c r="Q17" s="112">
        <f t="shared" si="5"/>
        <v>70.860000000000014</v>
      </c>
      <c r="R17" s="119">
        <v>59.83</v>
      </c>
      <c r="S17" s="119">
        <v>81</v>
      </c>
      <c r="T17" s="119">
        <v>52</v>
      </c>
      <c r="U17" s="119">
        <f t="shared" si="0"/>
        <v>1232.01</v>
      </c>
      <c r="V17" s="119">
        <f t="shared" si="6"/>
        <v>192.82999999999998</v>
      </c>
      <c r="W17" s="119">
        <f t="shared" si="1"/>
        <v>12.719999999999999</v>
      </c>
      <c r="X17" s="36">
        <f t="shared" si="7"/>
        <v>1437.56</v>
      </c>
      <c r="Z17" s="113"/>
    </row>
    <row r="18" spans="1:26" ht="19.5" thickBot="1" x14ac:dyDescent="0.35">
      <c r="A18" s="109" t="s">
        <v>30</v>
      </c>
      <c r="B18" s="118">
        <v>162.79</v>
      </c>
      <c r="C18" s="119">
        <v>0</v>
      </c>
      <c r="D18" s="119">
        <v>4.78</v>
      </c>
      <c r="E18" s="36">
        <f t="shared" si="2"/>
        <v>167.57</v>
      </c>
      <c r="F18" s="118">
        <v>37.71</v>
      </c>
      <c r="G18" s="119">
        <v>0</v>
      </c>
      <c r="H18" s="119">
        <v>4.78</v>
      </c>
      <c r="I18" s="36">
        <f t="shared" si="3"/>
        <v>42.49</v>
      </c>
      <c r="J18" s="118">
        <v>142.26</v>
      </c>
      <c r="K18" s="119"/>
      <c r="L18" s="119">
        <v>4.7799999999999994</v>
      </c>
      <c r="M18" s="36">
        <f t="shared" si="4"/>
        <v>147.04</v>
      </c>
      <c r="N18" s="118">
        <v>38.65</v>
      </c>
      <c r="O18" s="119"/>
      <c r="P18" s="119">
        <v>4.7799999999999994</v>
      </c>
      <c r="Q18" s="112">
        <f t="shared" si="5"/>
        <v>43.43</v>
      </c>
      <c r="R18" s="119">
        <v>25.36</v>
      </c>
      <c r="S18" s="119">
        <v>90.75</v>
      </c>
      <c r="T18" s="119">
        <v>32.25</v>
      </c>
      <c r="U18" s="119">
        <f t="shared" si="0"/>
        <v>381.40999999999997</v>
      </c>
      <c r="V18" s="119">
        <f t="shared" si="6"/>
        <v>148.36000000000001</v>
      </c>
      <c r="W18" s="119">
        <f t="shared" si="1"/>
        <v>19.119999999999997</v>
      </c>
      <c r="X18" s="36">
        <f>U18+V18+W18</f>
        <v>548.89</v>
      </c>
      <c r="Z18" s="113"/>
    </row>
    <row r="19" spans="1:26" ht="19.5" thickBot="1" x14ac:dyDescent="0.35">
      <c r="A19" s="109" t="s">
        <v>31</v>
      </c>
      <c r="B19" s="118">
        <v>0</v>
      </c>
      <c r="C19" s="119">
        <v>0</v>
      </c>
      <c r="D19" s="119">
        <v>0</v>
      </c>
      <c r="E19" s="36">
        <f t="shared" si="2"/>
        <v>0</v>
      </c>
      <c r="F19" s="118">
        <v>0</v>
      </c>
      <c r="G19" s="119">
        <v>0</v>
      </c>
      <c r="H19" s="119">
        <v>0</v>
      </c>
      <c r="I19" s="36">
        <f t="shared" si="3"/>
        <v>0</v>
      </c>
      <c r="J19" s="118"/>
      <c r="K19" s="119"/>
      <c r="L19" s="119"/>
      <c r="M19" s="36">
        <f t="shared" si="4"/>
        <v>0</v>
      </c>
      <c r="N19" s="118"/>
      <c r="O19" s="119"/>
      <c r="P19" s="119"/>
      <c r="Q19" s="112">
        <f t="shared" si="5"/>
        <v>0</v>
      </c>
      <c r="R19" s="119"/>
      <c r="S19" s="119"/>
      <c r="T19" s="119"/>
      <c r="U19" s="119">
        <f t="shared" si="0"/>
        <v>0</v>
      </c>
      <c r="V19" s="119">
        <f t="shared" si="6"/>
        <v>0</v>
      </c>
      <c r="W19" s="119">
        <f t="shared" si="1"/>
        <v>0</v>
      </c>
      <c r="X19" s="36">
        <f>U19+V19+W19</f>
        <v>0</v>
      </c>
      <c r="Z19" s="113"/>
    </row>
    <row r="20" spans="1:26" ht="19.5" thickBot="1" x14ac:dyDescent="0.35">
      <c r="A20" s="109" t="s">
        <v>32</v>
      </c>
      <c r="B20" s="118">
        <v>753.21</v>
      </c>
      <c r="C20" s="119">
        <v>0</v>
      </c>
      <c r="D20" s="119">
        <v>7.32</v>
      </c>
      <c r="E20" s="36">
        <f t="shared" si="2"/>
        <v>760.53000000000009</v>
      </c>
      <c r="F20" s="118">
        <v>64.05</v>
      </c>
      <c r="G20" s="119">
        <v>0</v>
      </c>
      <c r="H20" s="119">
        <v>7.32</v>
      </c>
      <c r="I20" s="36">
        <f t="shared" si="3"/>
        <v>71.37</v>
      </c>
      <c r="J20" s="118">
        <v>424.77</v>
      </c>
      <c r="K20" s="119"/>
      <c r="L20" s="119">
        <v>7.3199999999999994</v>
      </c>
      <c r="M20" s="36">
        <f t="shared" si="4"/>
        <v>432.09</v>
      </c>
      <c r="N20" s="118">
        <v>156.28</v>
      </c>
      <c r="O20" s="119"/>
      <c r="P20" s="119">
        <v>7.3199999999999994</v>
      </c>
      <c r="Q20" s="112">
        <f t="shared" si="5"/>
        <v>163.6</v>
      </c>
      <c r="R20" s="119">
        <v>57.98</v>
      </c>
      <c r="S20" s="119">
        <v>396</v>
      </c>
      <c r="T20" s="119">
        <v>141</v>
      </c>
      <c r="U20" s="119">
        <f t="shared" si="0"/>
        <v>1398.31</v>
      </c>
      <c r="V20" s="119">
        <f t="shared" si="6"/>
        <v>594.98</v>
      </c>
      <c r="W20" s="119">
        <f t="shared" si="1"/>
        <v>29.28</v>
      </c>
      <c r="X20" s="36">
        <f t="shared" si="7"/>
        <v>2022.57</v>
      </c>
      <c r="Z20" s="113"/>
    </row>
    <row r="21" spans="1:26" ht="19.5" thickBot="1" x14ac:dyDescent="0.35">
      <c r="A21" s="109" t="s">
        <v>33</v>
      </c>
      <c r="B21" s="118">
        <v>154</v>
      </c>
      <c r="C21" s="119">
        <v>0</v>
      </c>
      <c r="D21" s="119">
        <v>0</v>
      </c>
      <c r="E21" s="36">
        <f t="shared" si="2"/>
        <v>154</v>
      </c>
      <c r="F21" s="118">
        <v>0</v>
      </c>
      <c r="G21" s="119">
        <v>0</v>
      </c>
      <c r="H21" s="119">
        <v>0</v>
      </c>
      <c r="I21" s="36">
        <f t="shared" si="3"/>
        <v>0</v>
      </c>
      <c r="J21" s="118"/>
      <c r="K21" s="119"/>
      <c r="L21" s="119"/>
      <c r="M21" s="36">
        <f t="shared" si="4"/>
        <v>0</v>
      </c>
      <c r="N21" s="118">
        <v>16.25</v>
      </c>
      <c r="O21" s="119"/>
      <c r="P21" s="119">
        <v>2.48</v>
      </c>
      <c r="Q21" s="112">
        <f t="shared" si="5"/>
        <v>18.73</v>
      </c>
      <c r="R21" s="119">
        <v>15.59</v>
      </c>
      <c r="S21" s="119">
        <v>22.5</v>
      </c>
      <c r="T21" s="119">
        <v>7.5</v>
      </c>
      <c r="U21" s="119">
        <f t="shared" si="0"/>
        <v>170.25</v>
      </c>
      <c r="V21" s="119">
        <f t="shared" si="6"/>
        <v>45.59</v>
      </c>
      <c r="W21" s="119">
        <f t="shared" si="1"/>
        <v>2.48</v>
      </c>
      <c r="X21" s="36">
        <f t="shared" si="7"/>
        <v>218.32</v>
      </c>
      <c r="Z21" s="113"/>
    </row>
    <row r="22" spans="1:26" ht="19.5" thickBot="1" x14ac:dyDescent="0.35">
      <c r="A22" s="109" t="s">
        <v>34</v>
      </c>
      <c r="B22" s="118">
        <v>0</v>
      </c>
      <c r="C22" s="119">
        <v>0</v>
      </c>
      <c r="D22" s="119">
        <v>0</v>
      </c>
      <c r="E22" s="36">
        <f t="shared" si="2"/>
        <v>0</v>
      </c>
      <c r="F22" s="118">
        <v>0</v>
      </c>
      <c r="G22" s="119">
        <v>0</v>
      </c>
      <c r="H22" s="119">
        <v>0</v>
      </c>
      <c r="I22" s="36">
        <f t="shared" si="3"/>
        <v>0</v>
      </c>
      <c r="J22" s="118"/>
      <c r="K22" s="119"/>
      <c r="L22" s="119"/>
      <c r="M22" s="36">
        <f t="shared" si="4"/>
        <v>0</v>
      </c>
      <c r="N22" s="118"/>
      <c r="O22" s="119"/>
      <c r="P22" s="119"/>
      <c r="Q22" s="112">
        <f t="shared" si="5"/>
        <v>0</v>
      </c>
      <c r="R22" s="119"/>
      <c r="S22" s="119"/>
      <c r="T22" s="119"/>
      <c r="U22" s="119">
        <f t="shared" si="0"/>
        <v>0</v>
      </c>
      <c r="V22" s="119">
        <f t="shared" si="6"/>
        <v>0</v>
      </c>
      <c r="W22" s="119">
        <f t="shared" si="1"/>
        <v>0</v>
      </c>
      <c r="X22" s="36">
        <f t="shared" si="7"/>
        <v>0</v>
      </c>
      <c r="Z22" s="113"/>
    </row>
    <row r="23" spans="1:26" ht="19.5" thickBot="1" x14ac:dyDescent="0.35">
      <c r="A23" s="109" t="s">
        <v>35</v>
      </c>
      <c r="B23" s="118">
        <v>0</v>
      </c>
      <c r="C23" s="119">
        <v>0</v>
      </c>
      <c r="D23" s="119">
        <v>0</v>
      </c>
      <c r="E23" s="36">
        <f t="shared" si="2"/>
        <v>0</v>
      </c>
      <c r="F23" s="118">
        <v>0</v>
      </c>
      <c r="G23" s="119">
        <v>0</v>
      </c>
      <c r="H23" s="119">
        <v>0</v>
      </c>
      <c r="I23" s="36">
        <f t="shared" si="3"/>
        <v>0</v>
      </c>
      <c r="J23" s="118"/>
      <c r="K23" s="119"/>
      <c r="L23" s="119"/>
      <c r="M23" s="36">
        <f t="shared" si="4"/>
        <v>0</v>
      </c>
      <c r="N23" s="118"/>
      <c r="O23" s="119"/>
      <c r="P23" s="119"/>
      <c r="Q23" s="112">
        <f t="shared" si="5"/>
        <v>0</v>
      </c>
      <c r="R23" s="119"/>
      <c r="S23" s="119"/>
      <c r="T23" s="119"/>
      <c r="U23" s="119">
        <f t="shared" si="0"/>
        <v>0</v>
      </c>
      <c r="V23" s="119">
        <f t="shared" si="6"/>
        <v>0</v>
      </c>
      <c r="W23" s="119">
        <f t="shared" si="1"/>
        <v>0</v>
      </c>
      <c r="X23" s="36">
        <f t="shared" si="7"/>
        <v>0</v>
      </c>
      <c r="Z23" s="113"/>
    </row>
    <row r="24" spans="1:26" ht="19.5" thickBot="1" x14ac:dyDescent="0.35">
      <c r="A24" s="110" t="s">
        <v>57</v>
      </c>
      <c r="B24" s="76">
        <f>SUM(B7:B23)</f>
        <v>16593.8</v>
      </c>
      <c r="C24" s="76">
        <f>SUM(C7:C23)</f>
        <v>0</v>
      </c>
      <c r="D24" s="76">
        <f>SUM(D7:D23)</f>
        <v>210.57</v>
      </c>
      <c r="E24" s="76">
        <f>B24+D24+C24</f>
        <v>16804.37</v>
      </c>
      <c r="F24" s="76">
        <f>SUM(F7:F23)</f>
        <v>2106.06</v>
      </c>
      <c r="G24" s="76">
        <f>SUM(G7:G23)</f>
        <v>0</v>
      </c>
      <c r="H24" s="76">
        <f>SUM(H7:H23)</f>
        <v>210.57</v>
      </c>
      <c r="I24" s="76">
        <f>SUM(F24:H24)</f>
        <v>2316.63</v>
      </c>
      <c r="J24" s="76">
        <f>SUM(J7:J23)</f>
        <v>7691.9800000000014</v>
      </c>
      <c r="K24" s="76">
        <f>SUM(K7:K23)</f>
        <v>0</v>
      </c>
      <c r="L24" s="76">
        <f>SUM(L7:L23)</f>
        <v>210.57</v>
      </c>
      <c r="M24" s="76">
        <f>SUM(J24:L24)</f>
        <v>7902.5500000000011</v>
      </c>
      <c r="N24" s="76">
        <f>SUM(N7:N23)</f>
        <v>4420.37</v>
      </c>
      <c r="O24" s="76">
        <f t="shared" ref="O24" si="8">SUM(O7:O23)</f>
        <v>0</v>
      </c>
      <c r="P24" s="76">
        <f>SUM(P7:P23)</f>
        <v>213.04999999999998</v>
      </c>
      <c r="Q24" s="105">
        <f>N24+P24+O24</f>
        <v>4633.42</v>
      </c>
      <c r="R24" s="105">
        <f>SUM(R7:R23)</f>
        <v>1563.1399999999999</v>
      </c>
      <c r="S24" s="105">
        <f t="shared" ref="S24:T24" si="9">SUM(S7:S23)</f>
        <v>4152</v>
      </c>
      <c r="T24" s="105">
        <f t="shared" si="9"/>
        <v>1704</v>
      </c>
      <c r="U24" s="76">
        <f>SUM(U7:U23)</f>
        <v>30812.209999999988</v>
      </c>
      <c r="V24" s="76">
        <f>C24+G24+K24+O24+R24+S24+T24</f>
        <v>7419.1399999999994</v>
      </c>
      <c r="W24" s="76">
        <f>SUM(W7:W23)</f>
        <v>844.76</v>
      </c>
      <c r="X24" s="76">
        <f>SUM(X7:X23)</f>
        <v>39076.109999999993</v>
      </c>
      <c r="Y24" s="2"/>
      <c r="Z24" s="113"/>
    </row>
    <row r="25" spans="1:26" x14ac:dyDescent="0.25">
      <c r="F25" s="143"/>
      <c r="G25" s="143"/>
      <c r="H25" s="143"/>
      <c r="I25" s="143"/>
      <c r="J25" s="143"/>
      <c r="K25" s="143"/>
      <c r="L25" s="143"/>
      <c r="M25" s="143"/>
      <c r="N25" s="143"/>
      <c r="O25" s="143"/>
      <c r="P25" s="143"/>
      <c r="Q25" s="143"/>
      <c r="R25" s="143"/>
      <c r="S25" s="143"/>
      <c r="T25" s="143"/>
      <c r="U25" s="143"/>
      <c r="V25" s="143"/>
      <c r="W25" s="143"/>
      <c r="X25" s="143"/>
    </row>
    <row r="26" spans="1:26" ht="18.75" x14ac:dyDescent="0.3">
      <c r="A26" s="62"/>
      <c r="E26" s="7"/>
      <c r="F26" s="143"/>
      <c r="G26" s="143"/>
      <c r="H26" s="143"/>
      <c r="I26" s="143"/>
      <c r="J26" s="143"/>
      <c r="K26" s="143"/>
      <c r="L26" s="143"/>
      <c r="M26" s="143"/>
      <c r="N26" s="143"/>
      <c r="O26" s="143"/>
      <c r="P26" s="143"/>
      <c r="Q26" s="143"/>
      <c r="R26" s="143"/>
      <c r="S26" s="143"/>
      <c r="T26" s="143"/>
      <c r="U26" s="143"/>
      <c r="V26" s="143"/>
      <c r="W26" s="143"/>
      <c r="X26" s="153"/>
    </row>
    <row r="27" spans="1:26" x14ac:dyDescent="0.25">
      <c r="V27" s="7"/>
    </row>
    <row r="33" spans="1:8" ht="15.75" thickBot="1" x14ac:dyDescent="0.3"/>
    <row r="34" spans="1:8" ht="23.1" customHeight="1" thickBot="1" x14ac:dyDescent="0.3">
      <c r="A34" s="231" t="s">
        <v>148</v>
      </c>
      <c r="B34" s="213" t="s">
        <v>197</v>
      </c>
      <c r="C34" s="214"/>
      <c r="D34" s="214"/>
      <c r="E34" s="213" t="s">
        <v>198</v>
      </c>
      <c r="F34" s="214"/>
      <c r="G34" s="214"/>
      <c r="H34" s="231" t="s">
        <v>122</v>
      </c>
    </row>
    <row r="35" spans="1:8" ht="57" thickBot="1" x14ac:dyDescent="0.3">
      <c r="A35" s="264"/>
      <c r="B35" s="123" t="s">
        <v>149</v>
      </c>
      <c r="C35" s="123" t="s">
        <v>150</v>
      </c>
      <c r="D35" s="123" t="s">
        <v>151</v>
      </c>
      <c r="E35" s="123" t="s">
        <v>152</v>
      </c>
      <c r="F35" s="123" t="s">
        <v>153</v>
      </c>
      <c r="G35" s="123" t="s">
        <v>154</v>
      </c>
      <c r="H35" s="264"/>
    </row>
    <row r="36" spans="1:8" ht="19.5" thickBot="1" x14ac:dyDescent="0.35">
      <c r="A36" s="108" t="s">
        <v>21</v>
      </c>
      <c r="B36" s="118">
        <v>873</v>
      </c>
      <c r="C36" s="119">
        <v>103.51</v>
      </c>
      <c r="D36" s="119">
        <v>326</v>
      </c>
      <c r="E36" s="118">
        <f>B36</f>
        <v>873</v>
      </c>
      <c r="F36" s="119">
        <v>35.380000000000003</v>
      </c>
      <c r="G36" s="119">
        <v>394.13</v>
      </c>
      <c r="H36" s="118">
        <f t="shared" ref="H36:H48" si="10">SUM(E36:G36)</f>
        <v>1302.51</v>
      </c>
    </row>
    <row r="37" spans="1:8" ht="19.5" thickBot="1" x14ac:dyDescent="0.35">
      <c r="A37" s="108" t="s">
        <v>28</v>
      </c>
      <c r="B37" s="118"/>
      <c r="C37" s="119"/>
      <c r="D37" s="119">
        <v>66.959999999999994</v>
      </c>
      <c r="E37" s="118">
        <f t="shared" ref="E37:E50" si="11">B37</f>
        <v>0</v>
      </c>
      <c r="F37" s="119">
        <v>0</v>
      </c>
      <c r="G37" s="119">
        <v>66.959999999999994</v>
      </c>
      <c r="H37" s="118">
        <f t="shared" si="10"/>
        <v>66.959999999999994</v>
      </c>
    </row>
    <row r="38" spans="1:8" ht="19.5" thickBot="1" x14ac:dyDescent="0.35">
      <c r="A38" s="108" t="s">
        <v>121</v>
      </c>
      <c r="B38" s="118">
        <v>1231.99</v>
      </c>
      <c r="C38" s="119">
        <v>72.510000000000005</v>
      </c>
      <c r="D38" s="119">
        <v>133</v>
      </c>
      <c r="E38" s="118">
        <f t="shared" si="11"/>
        <v>1231.99</v>
      </c>
      <c r="F38" s="119">
        <v>12.68</v>
      </c>
      <c r="G38" s="119">
        <v>192.83</v>
      </c>
      <c r="H38" s="118">
        <f>SUM(E38:G38)</f>
        <v>1437.5</v>
      </c>
    </row>
    <row r="39" spans="1:8" ht="19.5" thickBot="1" x14ac:dyDescent="0.35">
      <c r="A39" s="108" t="s">
        <v>24</v>
      </c>
      <c r="B39" s="118">
        <v>1229.8900000000001</v>
      </c>
      <c r="C39" s="119">
        <v>56.59</v>
      </c>
      <c r="D39" s="119">
        <v>0</v>
      </c>
      <c r="E39" s="118">
        <f t="shared" si="11"/>
        <v>1229.8900000000001</v>
      </c>
      <c r="F39" s="119">
        <v>56.59</v>
      </c>
      <c r="G39" s="119">
        <v>0</v>
      </c>
      <c r="H39" s="118">
        <f t="shared" si="10"/>
        <v>1286.48</v>
      </c>
    </row>
    <row r="40" spans="1:8" ht="19.5" thickBot="1" x14ac:dyDescent="0.35">
      <c r="A40" s="108" t="s">
        <v>30</v>
      </c>
      <c r="B40" s="118">
        <v>381.39</v>
      </c>
      <c r="C40" s="119">
        <v>44.48</v>
      </c>
      <c r="D40" s="119">
        <v>123</v>
      </c>
      <c r="E40" s="118">
        <f t="shared" si="11"/>
        <v>381.39</v>
      </c>
      <c r="F40" s="119">
        <v>19.12</v>
      </c>
      <c r="G40" s="119">
        <v>148.36000000000001</v>
      </c>
      <c r="H40" s="118">
        <f t="shared" si="10"/>
        <v>548.87</v>
      </c>
    </row>
    <row r="41" spans="1:8" ht="19.5" thickBot="1" x14ac:dyDescent="0.35">
      <c r="A41" s="108" t="s">
        <v>157</v>
      </c>
      <c r="B41" s="118">
        <v>2393.9299999999998</v>
      </c>
      <c r="C41" s="119">
        <v>126.82</v>
      </c>
      <c r="D41" s="119">
        <v>306</v>
      </c>
      <c r="E41" s="118">
        <f t="shared" si="11"/>
        <v>2393.9299999999998</v>
      </c>
      <c r="F41" s="119">
        <v>51.3</v>
      </c>
      <c r="G41" s="119">
        <v>381.52</v>
      </c>
      <c r="H41" s="118">
        <f t="shared" si="10"/>
        <v>2826.75</v>
      </c>
    </row>
    <row r="42" spans="1:8" ht="19.5" thickBot="1" x14ac:dyDescent="0.35">
      <c r="A42" s="108" t="s">
        <v>192</v>
      </c>
      <c r="B42" s="118">
        <v>1108.07</v>
      </c>
      <c r="C42" s="119">
        <v>179.43</v>
      </c>
      <c r="D42" s="119">
        <v>295</v>
      </c>
      <c r="E42" s="118">
        <f t="shared" si="11"/>
        <v>1108.07</v>
      </c>
      <c r="F42" s="119">
        <v>73.87</v>
      </c>
      <c r="G42" s="119">
        <v>400.55</v>
      </c>
      <c r="H42" s="118">
        <f t="shared" si="10"/>
        <v>1582.49</v>
      </c>
    </row>
    <row r="43" spans="1:8" ht="19.5" thickBot="1" x14ac:dyDescent="0.35">
      <c r="A43" s="108" t="s">
        <v>23</v>
      </c>
      <c r="B43" s="118">
        <v>10003.9</v>
      </c>
      <c r="C43" s="119">
        <v>544.87</v>
      </c>
      <c r="D43" s="119">
        <v>1219.8599999999999</v>
      </c>
      <c r="E43" s="118">
        <f t="shared" si="11"/>
        <v>10003.9</v>
      </c>
      <c r="F43" s="119">
        <v>124.79</v>
      </c>
      <c r="G43" s="119">
        <v>1639.94</v>
      </c>
      <c r="H43" s="118">
        <f t="shared" si="10"/>
        <v>11768.630000000001</v>
      </c>
    </row>
    <row r="44" spans="1:8" ht="19.5" thickBot="1" x14ac:dyDescent="0.35">
      <c r="A44" s="108" t="s">
        <v>25</v>
      </c>
      <c r="B44" s="118">
        <v>502.96</v>
      </c>
      <c r="C44" s="119">
        <v>76.44</v>
      </c>
      <c r="D44" s="119">
        <v>199</v>
      </c>
      <c r="E44" s="118">
        <f t="shared" si="11"/>
        <v>502.96</v>
      </c>
      <c r="F44" s="119">
        <v>39.79</v>
      </c>
      <c r="G44" s="119">
        <v>235.65</v>
      </c>
      <c r="H44" s="118">
        <f t="shared" si="10"/>
        <v>778.4</v>
      </c>
    </row>
    <row r="45" spans="1:8" ht="19.5" thickBot="1" x14ac:dyDescent="0.35">
      <c r="A45" s="108" t="s">
        <v>26</v>
      </c>
      <c r="B45" s="118">
        <v>416.32</v>
      </c>
      <c r="C45" s="119">
        <v>199.91</v>
      </c>
      <c r="D45" s="119">
        <v>42.75</v>
      </c>
      <c r="E45" s="118">
        <f t="shared" si="11"/>
        <v>416.32</v>
      </c>
      <c r="F45" s="119">
        <v>84.81</v>
      </c>
      <c r="G45" s="119">
        <v>157.85</v>
      </c>
      <c r="H45" s="118">
        <f t="shared" si="10"/>
        <v>658.98</v>
      </c>
    </row>
    <row r="46" spans="1:8" ht="19.5" thickBot="1" x14ac:dyDescent="0.35">
      <c r="A46" s="108" t="s">
        <v>156</v>
      </c>
      <c r="B46" s="118">
        <v>170.25</v>
      </c>
      <c r="C46" s="119">
        <v>18.059999999999999</v>
      </c>
      <c r="D46" s="119">
        <v>30</v>
      </c>
      <c r="E46" s="118">
        <f t="shared" si="11"/>
        <v>170.25</v>
      </c>
      <c r="F46" s="119">
        <v>2.4700000000000002</v>
      </c>
      <c r="G46" s="119">
        <v>45.59</v>
      </c>
      <c r="H46" s="118">
        <f t="shared" si="10"/>
        <v>218.31</v>
      </c>
    </row>
    <row r="47" spans="1:8" ht="19.5" thickBot="1" x14ac:dyDescent="0.35">
      <c r="A47" s="133" t="s">
        <v>158</v>
      </c>
      <c r="B47" s="134">
        <f t="shared" ref="B47:H47" si="12">SUM(B36:B46)</f>
        <v>18311.699999999997</v>
      </c>
      <c r="C47" s="135">
        <f t="shared" si="12"/>
        <v>1422.6200000000001</v>
      </c>
      <c r="D47" s="135">
        <f t="shared" si="12"/>
        <v>2741.5699999999997</v>
      </c>
      <c r="E47" s="135">
        <f t="shared" si="12"/>
        <v>18311.699999999997</v>
      </c>
      <c r="F47" s="135">
        <f t="shared" si="12"/>
        <v>500.80000000000007</v>
      </c>
      <c r="G47" s="135">
        <f t="shared" si="12"/>
        <v>3663.38</v>
      </c>
      <c r="H47" s="134">
        <f t="shared" si="12"/>
        <v>22475.880000000005</v>
      </c>
    </row>
    <row r="48" spans="1:8" ht="19.5" thickBot="1" x14ac:dyDescent="0.35">
      <c r="A48" s="108" t="s">
        <v>20</v>
      </c>
      <c r="B48" s="118">
        <v>5093.8500000000004</v>
      </c>
      <c r="C48" s="118">
        <v>223.26</v>
      </c>
      <c r="D48" s="118">
        <v>690.69</v>
      </c>
      <c r="E48" s="118">
        <f t="shared" si="11"/>
        <v>5093.8500000000004</v>
      </c>
      <c r="F48" s="118">
        <v>223.26</v>
      </c>
      <c r="G48" s="118">
        <v>690.69</v>
      </c>
      <c r="H48" s="118">
        <f t="shared" si="10"/>
        <v>6007.8000000000011</v>
      </c>
    </row>
    <row r="49" spans="1:8" ht="19.5" thickBot="1" x14ac:dyDescent="0.35">
      <c r="A49" s="108" t="s">
        <v>32</v>
      </c>
      <c r="B49" s="118">
        <v>1397.81</v>
      </c>
      <c r="C49" s="118">
        <v>0</v>
      </c>
      <c r="D49" s="118">
        <v>624.23</v>
      </c>
      <c r="E49" s="118">
        <f t="shared" si="11"/>
        <v>1397.81</v>
      </c>
      <c r="F49" s="118">
        <v>29.25</v>
      </c>
      <c r="G49" s="118">
        <v>594.98</v>
      </c>
      <c r="H49" s="118">
        <f t="shared" ref="H49:H50" si="13">SUM(E49:G49)</f>
        <v>2022.04</v>
      </c>
    </row>
    <row r="50" spans="1:8" ht="19.5" thickBot="1" x14ac:dyDescent="0.35">
      <c r="A50" s="108" t="s">
        <v>27</v>
      </c>
      <c r="B50" s="118">
        <v>5737.96</v>
      </c>
      <c r="C50" s="118">
        <v>0</v>
      </c>
      <c r="D50" s="118">
        <v>2423.09</v>
      </c>
      <c r="E50" s="118">
        <f t="shared" si="11"/>
        <v>5737.96</v>
      </c>
      <c r="F50" s="118">
        <v>91.24</v>
      </c>
      <c r="G50" s="118">
        <v>2331.86</v>
      </c>
      <c r="H50" s="118">
        <f t="shared" si="13"/>
        <v>8161.0599999999995</v>
      </c>
    </row>
    <row r="51" spans="1:8" ht="19.5" thickBot="1" x14ac:dyDescent="0.35">
      <c r="A51" s="133" t="s">
        <v>159</v>
      </c>
      <c r="B51" s="134">
        <f t="shared" ref="B51:H51" si="14">SUM(B48:B50)</f>
        <v>12229.619999999999</v>
      </c>
      <c r="C51" s="135">
        <f t="shared" si="14"/>
        <v>223.26</v>
      </c>
      <c r="D51" s="135">
        <f t="shared" si="14"/>
        <v>3738.01</v>
      </c>
      <c r="E51" s="134">
        <f t="shared" si="14"/>
        <v>12229.619999999999</v>
      </c>
      <c r="F51" s="135">
        <f t="shared" si="14"/>
        <v>343.75</v>
      </c>
      <c r="G51" s="135">
        <f t="shared" si="14"/>
        <v>3617.53</v>
      </c>
      <c r="H51" s="134">
        <f t="shared" si="14"/>
        <v>16190.900000000001</v>
      </c>
    </row>
    <row r="52" spans="1:8" ht="19.5" thickBot="1" x14ac:dyDescent="0.35">
      <c r="A52" s="108" t="s">
        <v>36</v>
      </c>
      <c r="B52" s="118">
        <f t="shared" ref="B52:H52" si="15">B47+B51</f>
        <v>30541.319999999996</v>
      </c>
      <c r="C52" s="119">
        <f t="shared" si="15"/>
        <v>1645.88</v>
      </c>
      <c r="D52" s="119">
        <f t="shared" si="15"/>
        <v>6479.58</v>
      </c>
      <c r="E52" s="118">
        <f t="shared" si="15"/>
        <v>30541.319999999996</v>
      </c>
      <c r="F52" s="119">
        <f t="shared" si="15"/>
        <v>844.55000000000007</v>
      </c>
      <c r="G52" s="119">
        <f t="shared" si="15"/>
        <v>7280.91</v>
      </c>
      <c r="H52" s="118">
        <f t="shared" si="15"/>
        <v>38666.780000000006</v>
      </c>
    </row>
    <row r="54" spans="1:8" x14ac:dyDescent="0.25">
      <c r="B54" s="167"/>
      <c r="C54" s="167"/>
      <c r="D54" s="167"/>
      <c r="E54" s="167"/>
      <c r="F54" s="167"/>
      <c r="G54" s="167"/>
      <c r="H54" s="137"/>
    </row>
    <row r="55" spans="1:8" x14ac:dyDescent="0.25">
      <c r="B55" s="167"/>
      <c r="C55" s="167"/>
      <c r="D55" s="167"/>
      <c r="E55" s="167"/>
      <c r="F55" s="167"/>
      <c r="G55" s="167"/>
      <c r="H55" s="167"/>
    </row>
    <row r="56" spans="1:8" x14ac:dyDescent="0.25">
      <c r="B56" s="167"/>
      <c r="C56" s="167"/>
      <c r="D56" s="167"/>
      <c r="E56" s="167"/>
      <c r="F56" s="167"/>
      <c r="G56" s="167"/>
      <c r="H56" s="167"/>
    </row>
    <row r="57" spans="1:8" x14ac:dyDescent="0.25">
      <c r="B57" s="167"/>
      <c r="C57" s="167"/>
      <c r="D57" s="167"/>
      <c r="E57" s="167"/>
      <c r="F57" s="167"/>
      <c r="G57" s="167"/>
      <c r="H57" s="167"/>
    </row>
  </sheetData>
  <mergeCells count="10">
    <mergeCell ref="A34:A35"/>
    <mergeCell ref="B34:D34"/>
    <mergeCell ref="E34:G34"/>
    <mergeCell ref="H34:H35"/>
    <mergeCell ref="B2:X2"/>
    <mergeCell ref="B5:E5"/>
    <mergeCell ref="F5:I5"/>
    <mergeCell ref="J5:M5"/>
    <mergeCell ref="N5:Q5"/>
    <mergeCell ref="U5:X5"/>
  </mergeCells>
  <pageMargins left="0.23622047244094491" right="0.23622047244094491" top="0.74803149606299213" bottom="0.74803149606299213" header="0.31496062992125984" footer="0.31496062992125984"/>
  <pageSetup paperSize="8" scale="33" orientation="landscape" r:id="rId1"/>
  <ignoredErrors>
    <ignoredError sqref="H37:H46 H48:H52 E51:G51 H36" formulaRange="1"/>
    <ignoredError sqref="E24 I24 M24:Q24" formula="1"/>
    <ignoredError sqref="H47"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60"/>
  <sheetViews>
    <sheetView showGridLines="0" zoomScale="70" zoomScaleNormal="70" workbookViewId="0">
      <pane xSplit="1" ySplit="6" topLeftCell="B34" activePane="bottomRight" state="frozen"/>
      <selection pane="topRight" activeCell="B1" sqref="B1"/>
      <selection pane="bottomLeft" activeCell="A7" sqref="A7"/>
      <selection pane="bottomRight"/>
    </sheetView>
  </sheetViews>
  <sheetFormatPr baseColWidth="10" defaultColWidth="11.42578125" defaultRowHeight="15" x14ac:dyDescent="0.25"/>
  <cols>
    <col min="1" max="1" width="38.5703125" customWidth="1"/>
    <col min="2" max="2" width="17" customWidth="1"/>
    <col min="3" max="3" width="15.5703125" customWidth="1"/>
    <col min="4" max="4" width="18.42578125" customWidth="1"/>
    <col min="5" max="5" width="17.42578125" customWidth="1"/>
    <col min="6" max="6" width="16.5703125" customWidth="1"/>
    <col min="7" max="7" width="17.5703125" customWidth="1"/>
    <col min="8" max="8" width="17.42578125" customWidth="1"/>
    <col min="9" max="9" width="18.42578125" customWidth="1"/>
    <col min="10" max="12" width="22.5703125" customWidth="1"/>
    <col min="13" max="13" width="18.42578125" customWidth="1"/>
    <col min="14" max="15" width="17" customWidth="1"/>
    <col min="16" max="21" width="18.5703125" customWidth="1"/>
    <col min="22" max="23" width="18.42578125" customWidth="1"/>
    <col min="24" max="24" width="16.5703125" customWidth="1"/>
    <col min="25" max="26" width="11.42578125" customWidth="1"/>
  </cols>
  <sheetData>
    <row r="1" spans="1:25" ht="15.75" thickBot="1" x14ac:dyDescent="0.3">
      <c r="A1" s="1"/>
      <c r="B1" s="1"/>
      <c r="C1" s="1"/>
      <c r="D1" s="1"/>
      <c r="E1" s="1"/>
      <c r="F1" s="1"/>
      <c r="G1" s="1"/>
      <c r="H1" s="1"/>
      <c r="I1" s="1"/>
      <c r="M1" s="1"/>
      <c r="N1" s="1"/>
      <c r="O1" s="1"/>
    </row>
    <row r="2" spans="1:25" s="1" customFormat="1" ht="15.75"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5" s="1" customFormat="1" x14ac:dyDescent="0.25">
      <c r="A3"/>
      <c r="B3"/>
      <c r="C3"/>
      <c r="D3"/>
      <c r="E3"/>
      <c r="F3"/>
      <c r="G3"/>
      <c r="H3"/>
      <c r="I3"/>
      <c r="J3" s="7"/>
      <c r="K3" s="7"/>
      <c r="L3"/>
      <c r="M3"/>
      <c r="N3"/>
      <c r="O3"/>
      <c r="P3"/>
      <c r="Q3"/>
      <c r="R3"/>
      <c r="S3"/>
      <c r="T3"/>
      <c r="U3"/>
      <c r="V3"/>
      <c r="W3"/>
    </row>
    <row r="4" spans="1:25" s="1" customFormat="1" ht="15.75" thickBot="1" x14ac:dyDescent="0.3">
      <c r="A4"/>
      <c r="B4"/>
      <c r="C4"/>
      <c r="D4"/>
      <c r="E4"/>
      <c r="F4"/>
      <c r="G4"/>
      <c r="H4"/>
      <c r="I4"/>
      <c r="J4" s="7"/>
      <c r="K4" s="7"/>
      <c r="L4"/>
      <c r="M4"/>
      <c r="N4"/>
      <c r="O4"/>
      <c r="P4"/>
      <c r="Q4"/>
      <c r="R4"/>
      <c r="S4"/>
      <c r="T4"/>
      <c r="U4"/>
      <c r="V4"/>
      <c r="W4"/>
    </row>
    <row r="5" spans="1:25" s="1" customFormat="1" ht="77.25" customHeight="1" thickBot="1" x14ac:dyDescent="0.3">
      <c r="A5"/>
      <c r="B5" s="213" t="s">
        <v>176</v>
      </c>
      <c r="C5" s="214"/>
      <c r="D5" s="214"/>
      <c r="E5" s="215"/>
      <c r="F5" s="213" t="s">
        <v>179</v>
      </c>
      <c r="G5" s="214"/>
      <c r="H5" s="214"/>
      <c r="I5" s="215"/>
      <c r="J5" s="213" t="s">
        <v>180</v>
      </c>
      <c r="K5" s="214"/>
      <c r="L5" s="214"/>
      <c r="M5" s="215"/>
      <c r="N5" s="213" t="s">
        <v>200</v>
      </c>
      <c r="O5" s="214"/>
      <c r="P5" s="214"/>
      <c r="Q5" s="215"/>
      <c r="R5" s="92" t="s">
        <v>174</v>
      </c>
      <c r="S5" s="92" t="s">
        <v>175</v>
      </c>
      <c r="T5" s="213">
        <v>2019</v>
      </c>
      <c r="U5" s="214"/>
      <c r="V5" s="214"/>
      <c r="W5" s="215"/>
    </row>
    <row r="6" spans="1:25" s="1" customFormat="1" ht="115.5" customHeight="1" thickBot="1" x14ac:dyDescent="0.3">
      <c r="A6" s="10"/>
      <c r="B6" s="123" t="s">
        <v>168</v>
      </c>
      <c r="C6" s="123" t="s">
        <v>169</v>
      </c>
      <c r="D6" s="11" t="s">
        <v>15</v>
      </c>
      <c r="E6" s="104" t="s">
        <v>170</v>
      </c>
      <c r="F6" s="123" t="s">
        <v>168</v>
      </c>
      <c r="G6" s="123" t="s">
        <v>169</v>
      </c>
      <c r="H6" s="11" t="s">
        <v>15</v>
      </c>
      <c r="I6" s="106" t="s">
        <v>171</v>
      </c>
      <c r="J6" s="123" t="s">
        <v>168</v>
      </c>
      <c r="K6" s="123" t="s">
        <v>169</v>
      </c>
      <c r="L6" s="11" t="s">
        <v>15</v>
      </c>
      <c r="M6" s="92" t="s">
        <v>172</v>
      </c>
      <c r="N6" s="123" t="s">
        <v>168</v>
      </c>
      <c r="O6" s="123" t="s">
        <v>169</v>
      </c>
      <c r="P6" s="11" t="s">
        <v>15</v>
      </c>
      <c r="Q6" s="92" t="s">
        <v>173</v>
      </c>
      <c r="R6" s="11" t="s">
        <v>201</v>
      </c>
      <c r="S6" s="11" t="s">
        <v>201</v>
      </c>
      <c r="T6" s="92" t="s">
        <v>168</v>
      </c>
      <c r="U6" s="92" t="s">
        <v>161</v>
      </c>
      <c r="V6" s="92" t="s">
        <v>15</v>
      </c>
      <c r="W6" s="92" t="s">
        <v>36</v>
      </c>
    </row>
    <row r="7" spans="1:25" s="1" customFormat="1" ht="19.5" thickBot="1" x14ac:dyDescent="0.35">
      <c r="A7" s="108" t="s">
        <v>20</v>
      </c>
      <c r="B7" s="118">
        <v>1790.48</v>
      </c>
      <c r="C7" s="119">
        <v>35.67</v>
      </c>
      <c r="D7" s="119">
        <v>55.82</v>
      </c>
      <c r="E7" s="36">
        <f>B7+D7+C7</f>
        <v>1881.97</v>
      </c>
      <c r="F7" s="118">
        <v>136.22</v>
      </c>
      <c r="G7" s="119">
        <v>43.96</v>
      </c>
      <c r="H7" s="119">
        <v>55.82</v>
      </c>
      <c r="I7" s="36">
        <f>SUM(F7:H7)</f>
        <v>236</v>
      </c>
      <c r="J7" s="118">
        <v>513.06999999999994</v>
      </c>
      <c r="K7" s="119">
        <v>45.66</v>
      </c>
      <c r="L7" s="119">
        <v>55.82</v>
      </c>
      <c r="M7" s="107">
        <f>SUM(J7:L7)</f>
        <v>614.54999999999995</v>
      </c>
      <c r="N7" s="118">
        <v>451.08</v>
      </c>
      <c r="O7" s="119">
        <v>40.93</v>
      </c>
      <c r="P7" s="119">
        <v>55.82</v>
      </c>
      <c r="Q7" s="111">
        <f>N7+P7+O7</f>
        <v>547.82999999999993</v>
      </c>
      <c r="R7" s="119"/>
      <c r="S7" s="119">
        <v>173</v>
      </c>
      <c r="T7" s="119">
        <f>B7+F7+J7+N7</f>
        <v>2890.85</v>
      </c>
      <c r="U7" s="119">
        <f>C7+G7+K7+O7+R7+S7</f>
        <v>339.22</v>
      </c>
      <c r="V7" s="119">
        <f>D7+H7+L7+P7</f>
        <v>223.28</v>
      </c>
      <c r="W7" s="107">
        <f>T7+U7+V7</f>
        <v>3453.35</v>
      </c>
      <c r="Y7" s="113"/>
    </row>
    <row r="8" spans="1:25" s="1" customFormat="1" ht="19.5" thickBot="1" x14ac:dyDescent="0.35">
      <c r="A8" s="109" t="s">
        <v>21</v>
      </c>
      <c r="B8" s="118">
        <v>1041.07</v>
      </c>
      <c r="C8" s="118">
        <v>9.7899999999999991</v>
      </c>
      <c r="D8" s="118">
        <v>8.85</v>
      </c>
      <c r="E8" s="36">
        <f t="shared" ref="E8:E23" si="0">B8+D8+C8</f>
        <v>1059.7099999999998</v>
      </c>
      <c r="F8" s="118">
        <v>3.3099999999999996</v>
      </c>
      <c r="G8" s="118">
        <v>9.77</v>
      </c>
      <c r="H8" s="118">
        <v>8.85</v>
      </c>
      <c r="I8" s="36">
        <f t="shared" ref="I8:I23" si="1">SUM(F8:H8)</f>
        <v>21.93</v>
      </c>
      <c r="J8" s="118">
        <v>27.66</v>
      </c>
      <c r="K8" s="118">
        <v>9.81</v>
      </c>
      <c r="L8" s="118">
        <v>8.85</v>
      </c>
      <c r="M8" s="36">
        <f t="shared" ref="M8:M23" si="2">SUM(J8:L8)</f>
        <v>46.32</v>
      </c>
      <c r="N8" s="118">
        <v>146.79</v>
      </c>
      <c r="O8" s="119">
        <v>9.59</v>
      </c>
      <c r="P8" s="119">
        <v>8.85</v>
      </c>
      <c r="Q8" s="112">
        <f t="shared" ref="Q8:Q23" si="3">N8+P8+O8</f>
        <v>165.23</v>
      </c>
      <c r="R8" s="119"/>
      <c r="S8" s="119"/>
      <c r="T8" s="119">
        <f t="shared" ref="T8:T23" si="4">B8+F8+J8+N8</f>
        <v>1218.83</v>
      </c>
      <c r="U8" s="119">
        <f t="shared" ref="U8:U23" si="5">C8+G8+K8+O8+R8+S8</f>
        <v>38.959999999999994</v>
      </c>
      <c r="V8" s="119">
        <f t="shared" ref="V8:V23" si="6">D8+H8+L8+P8</f>
        <v>35.4</v>
      </c>
      <c r="W8" s="36">
        <f t="shared" ref="W8:W23" si="7">T8+U8+V8</f>
        <v>1293.19</v>
      </c>
      <c r="Y8" s="113"/>
    </row>
    <row r="9" spans="1:25" s="1" customFormat="1" ht="19.5" thickBot="1" x14ac:dyDescent="0.35">
      <c r="A9" s="109" t="s">
        <v>22</v>
      </c>
      <c r="B9" s="118">
        <v>754.73</v>
      </c>
      <c r="C9" s="118">
        <v>10.84</v>
      </c>
      <c r="D9" s="118">
        <v>12.83</v>
      </c>
      <c r="E9" s="36">
        <f t="shared" si="0"/>
        <v>778.40000000000009</v>
      </c>
      <c r="F9" s="118">
        <f>195.4-2.42</f>
        <v>192.98000000000002</v>
      </c>
      <c r="G9" s="118">
        <v>10.82</v>
      </c>
      <c r="H9" s="118">
        <v>12.83</v>
      </c>
      <c r="I9" s="36">
        <f t="shared" si="1"/>
        <v>216.63000000000002</v>
      </c>
      <c r="J9" s="118">
        <v>331.03999999999996</v>
      </c>
      <c r="K9" s="118">
        <v>11.01</v>
      </c>
      <c r="L9" s="118">
        <v>12.83</v>
      </c>
      <c r="M9" s="36">
        <f t="shared" si="2"/>
        <v>354.87999999999994</v>
      </c>
      <c r="N9" s="118">
        <v>373.47</v>
      </c>
      <c r="O9" s="119">
        <v>10.67</v>
      </c>
      <c r="P9" s="119">
        <v>12.83</v>
      </c>
      <c r="Q9" s="112">
        <f t="shared" si="3"/>
        <v>396.97</v>
      </c>
      <c r="R9" s="119"/>
      <c r="S9" s="119"/>
      <c r="T9" s="119">
        <f t="shared" si="4"/>
        <v>1652.22</v>
      </c>
      <c r="U9" s="119">
        <f t="shared" si="5"/>
        <v>43.34</v>
      </c>
      <c r="V9" s="119">
        <f t="shared" si="6"/>
        <v>51.32</v>
      </c>
      <c r="W9" s="36">
        <f t="shared" si="7"/>
        <v>1746.8799999999999</v>
      </c>
      <c r="Y9" s="113"/>
    </row>
    <row r="10" spans="1:25" ht="19.5" thickBot="1" x14ac:dyDescent="0.35">
      <c r="A10" s="109" t="s">
        <v>42</v>
      </c>
      <c r="B10" s="118"/>
      <c r="C10" s="118"/>
      <c r="D10" s="118"/>
      <c r="E10" s="36">
        <f t="shared" si="0"/>
        <v>0</v>
      </c>
      <c r="F10" s="118"/>
      <c r="G10" s="118"/>
      <c r="H10" s="118"/>
      <c r="I10" s="36">
        <f t="shared" si="1"/>
        <v>0</v>
      </c>
      <c r="J10" s="118"/>
      <c r="K10" s="118"/>
      <c r="L10" s="118"/>
      <c r="M10" s="36">
        <f t="shared" si="2"/>
        <v>0</v>
      </c>
      <c r="N10" s="118"/>
      <c r="O10" s="119"/>
      <c r="P10" s="119"/>
      <c r="Q10" s="112">
        <f t="shared" si="3"/>
        <v>0</v>
      </c>
      <c r="R10" s="119"/>
      <c r="S10" s="119"/>
      <c r="T10" s="119">
        <f t="shared" si="4"/>
        <v>0</v>
      </c>
      <c r="U10" s="119">
        <f t="shared" si="5"/>
        <v>0</v>
      </c>
      <c r="V10" s="119">
        <f t="shared" si="6"/>
        <v>0</v>
      </c>
      <c r="W10" s="36">
        <f t="shared" si="7"/>
        <v>0</v>
      </c>
      <c r="Y10" s="113"/>
    </row>
    <row r="11" spans="1:25" ht="19.5" thickBot="1" x14ac:dyDescent="0.35">
      <c r="A11" s="109" t="s">
        <v>23</v>
      </c>
      <c r="B11" s="118">
        <v>4481.5</v>
      </c>
      <c r="C11" s="119">
        <v>60.26</v>
      </c>
      <c r="D11" s="119">
        <v>31.2</v>
      </c>
      <c r="E11" s="36">
        <f t="shared" si="0"/>
        <v>4572.96</v>
      </c>
      <c r="F11" s="118">
        <f>449.14-22.55</f>
        <v>426.59</v>
      </c>
      <c r="G11" s="119">
        <v>60.14</v>
      </c>
      <c r="H11" s="119">
        <v>31.200000000000003</v>
      </c>
      <c r="I11" s="36">
        <f t="shared" si="1"/>
        <v>517.92999999999995</v>
      </c>
      <c r="J11" s="118">
        <v>1329.95</v>
      </c>
      <c r="K11" s="119">
        <v>59.79</v>
      </c>
      <c r="L11" s="119">
        <v>31.200000000000003</v>
      </c>
      <c r="M11" s="36">
        <f t="shared" si="2"/>
        <v>1420.94</v>
      </c>
      <c r="N11" s="118">
        <v>1442.96</v>
      </c>
      <c r="O11" s="119">
        <v>58.87</v>
      </c>
      <c r="P11" s="119">
        <v>31.2</v>
      </c>
      <c r="Q11" s="112">
        <f t="shared" si="3"/>
        <v>1533.03</v>
      </c>
      <c r="R11" s="119"/>
      <c r="S11" s="119"/>
      <c r="T11" s="119">
        <f t="shared" si="4"/>
        <v>7681</v>
      </c>
      <c r="U11" s="119">
        <f t="shared" si="5"/>
        <v>239.06</v>
      </c>
      <c r="V11" s="119">
        <f t="shared" si="6"/>
        <v>124.80000000000001</v>
      </c>
      <c r="W11" s="36">
        <f t="shared" si="7"/>
        <v>8044.8600000000006</v>
      </c>
      <c r="Y11" s="113"/>
    </row>
    <row r="12" spans="1:25" ht="19.5" thickBot="1" x14ac:dyDescent="0.35">
      <c r="A12" s="109" t="s">
        <v>24</v>
      </c>
      <c r="B12" s="118">
        <v>275.95999999999998</v>
      </c>
      <c r="C12" s="119"/>
      <c r="D12" s="119"/>
      <c r="E12" s="36">
        <f t="shared" si="0"/>
        <v>275.95999999999998</v>
      </c>
      <c r="F12" s="118">
        <v>107.85000000000001</v>
      </c>
      <c r="G12" s="119"/>
      <c r="H12" s="119"/>
      <c r="I12" s="36">
        <f t="shared" si="1"/>
        <v>107.85000000000001</v>
      </c>
      <c r="J12" s="118">
        <v>127.10000000000001</v>
      </c>
      <c r="K12" s="119">
        <v>0</v>
      </c>
      <c r="L12" s="119">
        <v>0</v>
      </c>
      <c r="M12" s="36">
        <f t="shared" si="2"/>
        <v>127.10000000000001</v>
      </c>
      <c r="N12" s="118">
        <v>228.84</v>
      </c>
      <c r="O12" s="119">
        <v>0</v>
      </c>
      <c r="P12" s="119">
        <v>14.15</v>
      </c>
      <c r="Q12" s="112">
        <f t="shared" si="3"/>
        <v>242.99</v>
      </c>
      <c r="R12" s="119"/>
      <c r="S12" s="119"/>
      <c r="T12" s="119">
        <f t="shared" si="4"/>
        <v>739.75</v>
      </c>
      <c r="U12" s="119">
        <f t="shared" si="5"/>
        <v>0</v>
      </c>
      <c r="V12" s="119">
        <f t="shared" si="6"/>
        <v>14.15</v>
      </c>
      <c r="W12" s="36">
        <f t="shared" si="7"/>
        <v>753.9</v>
      </c>
      <c r="Y12" s="113"/>
    </row>
    <row r="13" spans="1:25" ht="19.5" thickBot="1" x14ac:dyDescent="0.35">
      <c r="A13" s="109" t="s">
        <v>25</v>
      </c>
      <c r="B13" s="118">
        <v>237.89</v>
      </c>
      <c r="C13" s="119">
        <v>5.07</v>
      </c>
      <c r="D13" s="119">
        <v>9.9499999999999993</v>
      </c>
      <c r="E13" s="36">
        <f t="shared" si="0"/>
        <v>252.90999999999997</v>
      </c>
      <c r="F13" s="118">
        <v>39.78</v>
      </c>
      <c r="G13" s="119">
        <v>5.0599999999999996</v>
      </c>
      <c r="H13" s="119">
        <v>9.9499999999999993</v>
      </c>
      <c r="I13" s="36">
        <f t="shared" si="1"/>
        <v>54.790000000000006</v>
      </c>
      <c r="J13" s="118">
        <v>31.23</v>
      </c>
      <c r="K13" s="119">
        <v>4.9800000000000004</v>
      </c>
      <c r="L13" s="119">
        <v>9.9499999999999993</v>
      </c>
      <c r="M13" s="36">
        <f t="shared" si="2"/>
        <v>46.16</v>
      </c>
      <c r="N13" s="118">
        <v>139.37</v>
      </c>
      <c r="O13" s="119">
        <v>4.9400000000000004</v>
      </c>
      <c r="P13" s="119">
        <v>9.9499999999999993</v>
      </c>
      <c r="Q13" s="112">
        <f t="shared" si="3"/>
        <v>154.26</v>
      </c>
      <c r="R13" s="119"/>
      <c r="S13" s="119"/>
      <c r="T13" s="119">
        <f t="shared" si="4"/>
        <v>448.27</v>
      </c>
      <c r="U13" s="119">
        <f t="shared" si="5"/>
        <v>20.05</v>
      </c>
      <c r="V13" s="119">
        <f t="shared" si="6"/>
        <v>39.799999999999997</v>
      </c>
      <c r="W13" s="36">
        <f t="shared" si="7"/>
        <v>508.12</v>
      </c>
      <c r="Y13" s="113"/>
    </row>
    <row r="14" spans="1:25" ht="19.5" thickBot="1" x14ac:dyDescent="0.35">
      <c r="A14" s="109" t="s">
        <v>26</v>
      </c>
      <c r="B14" s="118">
        <f>529.3-10.18</f>
        <v>519.12</v>
      </c>
      <c r="C14" s="119">
        <v>16.29</v>
      </c>
      <c r="D14" s="119">
        <v>21.21</v>
      </c>
      <c r="E14" s="36">
        <f t="shared" si="0"/>
        <v>556.62</v>
      </c>
      <c r="F14" s="118">
        <f>33.67-2</f>
        <v>31.67</v>
      </c>
      <c r="G14" s="119">
        <v>16.260000000000002</v>
      </c>
      <c r="H14" s="119">
        <v>21.21</v>
      </c>
      <c r="I14" s="36">
        <f t="shared" si="1"/>
        <v>69.140000000000015</v>
      </c>
      <c r="J14" s="118">
        <v>25</v>
      </c>
      <c r="K14" s="119">
        <v>16.440000000000001</v>
      </c>
      <c r="L14" s="119">
        <v>21.21</v>
      </c>
      <c r="M14" s="36">
        <f t="shared" si="2"/>
        <v>62.65</v>
      </c>
      <c r="N14" s="118">
        <v>0</v>
      </c>
      <c r="O14" s="119">
        <v>0</v>
      </c>
      <c r="P14" s="119">
        <v>21.21</v>
      </c>
      <c r="Q14" s="112">
        <f t="shared" si="3"/>
        <v>21.21</v>
      </c>
      <c r="R14" s="119"/>
      <c r="S14" s="119"/>
      <c r="T14" s="119">
        <f t="shared" si="4"/>
        <v>575.79</v>
      </c>
      <c r="U14" s="119">
        <f t="shared" si="5"/>
        <v>48.989999999999995</v>
      </c>
      <c r="V14" s="119">
        <f t="shared" si="6"/>
        <v>84.84</v>
      </c>
      <c r="W14" s="36">
        <f t="shared" si="7"/>
        <v>709.62</v>
      </c>
      <c r="Y14" s="113"/>
    </row>
    <row r="15" spans="1:25" ht="19.5" thickBot="1" x14ac:dyDescent="0.35">
      <c r="A15" s="109" t="s">
        <v>27</v>
      </c>
      <c r="B15" s="118">
        <v>3086.93</v>
      </c>
      <c r="C15" s="119">
        <v>29.23</v>
      </c>
      <c r="D15" s="119">
        <v>22.81</v>
      </c>
      <c r="E15" s="36">
        <f t="shared" si="0"/>
        <v>3138.97</v>
      </c>
      <c r="F15" s="118">
        <v>365.37</v>
      </c>
      <c r="G15" s="119">
        <v>29.16</v>
      </c>
      <c r="H15" s="119">
        <v>22.810000000000002</v>
      </c>
      <c r="I15" s="36">
        <f t="shared" si="1"/>
        <v>417.34000000000003</v>
      </c>
      <c r="J15" s="118">
        <v>1156.8799999999999</v>
      </c>
      <c r="K15" s="119">
        <v>28.97</v>
      </c>
      <c r="L15" s="119">
        <v>22.810000000000002</v>
      </c>
      <c r="M15" s="36">
        <f t="shared" si="2"/>
        <v>1208.6599999999999</v>
      </c>
      <c r="N15" s="118">
        <v>867.62</v>
      </c>
      <c r="O15" s="119">
        <v>28.54</v>
      </c>
      <c r="P15" s="119">
        <v>22.81</v>
      </c>
      <c r="Q15" s="112">
        <f t="shared" si="3"/>
        <v>918.96999999999991</v>
      </c>
      <c r="R15" s="119">
        <v>735.75</v>
      </c>
      <c r="S15" s="119">
        <v>365.25</v>
      </c>
      <c r="T15" s="119">
        <f t="shared" si="4"/>
        <v>5476.7999999999993</v>
      </c>
      <c r="U15" s="119">
        <f t="shared" si="5"/>
        <v>1216.9000000000001</v>
      </c>
      <c r="V15" s="119">
        <f t="shared" si="6"/>
        <v>91.240000000000009</v>
      </c>
      <c r="W15" s="36">
        <f t="shared" si="7"/>
        <v>6784.9399999999987</v>
      </c>
      <c r="Y15" s="113"/>
    </row>
    <row r="16" spans="1:25" ht="19.5" thickBot="1" x14ac:dyDescent="0.35">
      <c r="A16" s="109" t="s">
        <v>28</v>
      </c>
      <c r="B16" s="118">
        <v>119.16</v>
      </c>
      <c r="C16" s="119">
        <v>6.16</v>
      </c>
      <c r="D16" s="119">
        <v>7.47</v>
      </c>
      <c r="E16" s="36">
        <f t="shared" si="0"/>
        <v>132.79</v>
      </c>
      <c r="F16" s="118">
        <f>75.13-75.13</f>
        <v>0</v>
      </c>
      <c r="G16" s="119">
        <f>6.15-6.15</f>
        <v>0</v>
      </c>
      <c r="H16" s="119">
        <f>7.47-7.47</f>
        <v>0</v>
      </c>
      <c r="I16" s="36">
        <f t="shared" si="1"/>
        <v>0</v>
      </c>
      <c r="J16" s="118">
        <v>0</v>
      </c>
      <c r="K16" s="119">
        <v>0</v>
      </c>
      <c r="L16" s="119">
        <v>0</v>
      </c>
      <c r="M16" s="36">
        <f t="shared" si="2"/>
        <v>0</v>
      </c>
      <c r="N16" s="118"/>
      <c r="O16" s="119"/>
      <c r="P16" s="119"/>
      <c r="Q16" s="112">
        <f t="shared" si="3"/>
        <v>0</v>
      </c>
      <c r="R16" s="119"/>
      <c r="S16" s="119"/>
      <c r="T16" s="119">
        <f t="shared" si="4"/>
        <v>119.16</v>
      </c>
      <c r="U16" s="119">
        <f t="shared" si="5"/>
        <v>6.16</v>
      </c>
      <c r="V16" s="119">
        <f t="shared" si="6"/>
        <v>7.47</v>
      </c>
      <c r="W16" s="36">
        <f t="shared" si="7"/>
        <v>132.79</v>
      </c>
      <c r="Y16" s="113"/>
    </row>
    <row r="17" spans="1:25" ht="19.5" thickBot="1" x14ac:dyDescent="0.35">
      <c r="A17" s="109" t="s">
        <v>29</v>
      </c>
      <c r="B17" s="118">
        <v>557.48</v>
      </c>
      <c r="C17" s="119">
        <v>8.19</v>
      </c>
      <c r="D17" s="119">
        <v>3.18</v>
      </c>
      <c r="E17" s="36">
        <f t="shared" si="0"/>
        <v>568.85</v>
      </c>
      <c r="F17" s="118"/>
      <c r="G17" s="119">
        <v>8.17</v>
      </c>
      <c r="H17" s="119">
        <v>3.18</v>
      </c>
      <c r="I17" s="36">
        <f t="shared" si="1"/>
        <v>11.35</v>
      </c>
      <c r="J17" s="118">
        <v>0</v>
      </c>
      <c r="K17" s="119">
        <v>8.18</v>
      </c>
      <c r="L17" s="119">
        <v>3.1799999999999997</v>
      </c>
      <c r="M17" s="36">
        <f t="shared" si="2"/>
        <v>11.36</v>
      </c>
      <c r="N17" s="118">
        <v>0</v>
      </c>
      <c r="O17" s="119">
        <v>8.01</v>
      </c>
      <c r="P17" s="119">
        <v>3.18</v>
      </c>
      <c r="Q17" s="112">
        <f t="shared" si="3"/>
        <v>11.19</v>
      </c>
      <c r="R17" s="119"/>
      <c r="S17" s="119"/>
      <c r="T17" s="119">
        <f t="shared" si="4"/>
        <v>557.48</v>
      </c>
      <c r="U17" s="119">
        <f t="shared" si="5"/>
        <v>32.549999999999997</v>
      </c>
      <c r="V17" s="119">
        <f t="shared" si="6"/>
        <v>12.719999999999999</v>
      </c>
      <c r="W17" s="36">
        <f t="shared" si="7"/>
        <v>602.75</v>
      </c>
      <c r="Y17" s="113"/>
    </row>
    <row r="18" spans="1:25" ht="19.5" thickBot="1" x14ac:dyDescent="0.35">
      <c r="A18" s="109" t="s">
        <v>30</v>
      </c>
      <c r="B18" s="118">
        <v>163.79</v>
      </c>
      <c r="C18" s="119">
        <v>3.55</v>
      </c>
      <c r="D18" s="119">
        <v>4.78</v>
      </c>
      <c r="E18" s="36">
        <f t="shared" si="0"/>
        <v>172.12</v>
      </c>
      <c r="F18" s="118">
        <v>108.30000000000001</v>
      </c>
      <c r="G18" s="119">
        <v>3.54</v>
      </c>
      <c r="H18" s="119">
        <v>4.7799999999999994</v>
      </c>
      <c r="I18" s="36">
        <f t="shared" si="1"/>
        <v>116.62000000000002</v>
      </c>
      <c r="J18" s="118">
        <v>84.75</v>
      </c>
      <c r="K18" s="119">
        <v>3.69</v>
      </c>
      <c r="L18" s="119">
        <v>4.7799999999999994</v>
      </c>
      <c r="M18" s="36">
        <f t="shared" si="2"/>
        <v>93.22</v>
      </c>
      <c r="N18" s="118">
        <v>64.150000000000006</v>
      </c>
      <c r="O18" s="155">
        <v>3.53</v>
      </c>
      <c r="P18" s="119">
        <v>4.78</v>
      </c>
      <c r="Q18" s="112">
        <f t="shared" si="3"/>
        <v>72.460000000000008</v>
      </c>
      <c r="R18" s="119"/>
      <c r="S18" s="119"/>
      <c r="T18" s="119">
        <f t="shared" si="4"/>
        <v>420.99</v>
      </c>
      <c r="U18" s="119">
        <f t="shared" si="5"/>
        <v>14.309999999999999</v>
      </c>
      <c r="V18" s="119">
        <f t="shared" si="6"/>
        <v>19.119999999999997</v>
      </c>
      <c r="W18" s="36">
        <f t="shared" si="7"/>
        <v>454.42</v>
      </c>
      <c r="Y18" s="113"/>
    </row>
    <row r="19" spans="1:25" ht="19.5" thickBot="1" x14ac:dyDescent="0.35">
      <c r="A19" s="109" t="s">
        <v>31</v>
      </c>
      <c r="B19" s="118">
        <v>0</v>
      </c>
      <c r="C19" s="119">
        <v>0</v>
      </c>
      <c r="D19" s="119">
        <v>0</v>
      </c>
      <c r="E19" s="36">
        <f t="shared" si="0"/>
        <v>0</v>
      </c>
      <c r="F19" s="118"/>
      <c r="G19" s="119"/>
      <c r="H19" s="119"/>
      <c r="I19" s="36">
        <f t="shared" si="1"/>
        <v>0</v>
      </c>
      <c r="J19" s="118"/>
      <c r="K19" s="119"/>
      <c r="L19" s="119"/>
      <c r="M19" s="36">
        <f t="shared" si="2"/>
        <v>0</v>
      </c>
      <c r="N19" s="118"/>
      <c r="O19" s="119"/>
      <c r="P19" s="119"/>
      <c r="Q19" s="112">
        <f t="shared" si="3"/>
        <v>0</v>
      </c>
      <c r="R19" s="119"/>
      <c r="S19" s="119"/>
      <c r="T19" s="119">
        <f t="shared" si="4"/>
        <v>0</v>
      </c>
      <c r="U19" s="119">
        <f t="shared" si="5"/>
        <v>0</v>
      </c>
      <c r="V19" s="119">
        <f t="shared" si="6"/>
        <v>0</v>
      </c>
      <c r="W19" s="36">
        <f t="shared" si="7"/>
        <v>0</v>
      </c>
      <c r="Y19" s="113"/>
    </row>
    <row r="20" spans="1:25" ht="19.5" thickBot="1" x14ac:dyDescent="0.35">
      <c r="A20" s="109" t="s">
        <v>32</v>
      </c>
      <c r="B20" s="118">
        <v>528.19000000000005</v>
      </c>
      <c r="C20" s="119">
        <v>8.18</v>
      </c>
      <c r="D20" s="119">
        <v>7.32</v>
      </c>
      <c r="E20" s="36">
        <f t="shared" si="0"/>
        <v>543.69000000000005</v>
      </c>
      <c r="F20" s="118">
        <v>72.42</v>
      </c>
      <c r="G20" s="119">
        <v>8.16</v>
      </c>
      <c r="H20" s="119">
        <v>7.3199999999999994</v>
      </c>
      <c r="I20" s="36">
        <f t="shared" si="1"/>
        <v>87.899999999999991</v>
      </c>
      <c r="J20" s="118">
        <v>317.48</v>
      </c>
      <c r="K20" s="119">
        <v>8.02</v>
      </c>
      <c r="L20" s="119">
        <v>7.3199999999999994</v>
      </c>
      <c r="M20" s="36">
        <f t="shared" si="2"/>
        <v>332.82</v>
      </c>
      <c r="N20" s="118">
        <v>215.43</v>
      </c>
      <c r="O20" s="119">
        <v>7.95</v>
      </c>
      <c r="P20" s="119">
        <v>7.32</v>
      </c>
      <c r="Q20" s="112">
        <f t="shared" si="3"/>
        <v>230.7</v>
      </c>
      <c r="R20" s="119">
        <v>220.5</v>
      </c>
      <c r="S20" s="119">
        <v>70.5</v>
      </c>
      <c r="T20" s="119">
        <f t="shared" si="4"/>
        <v>1133.52</v>
      </c>
      <c r="U20" s="119">
        <f t="shared" si="5"/>
        <v>323.31</v>
      </c>
      <c r="V20" s="119">
        <f t="shared" si="6"/>
        <v>29.28</v>
      </c>
      <c r="W20" s="36">
        <f t="shared" si="7"/>
        <v>1486.11</v>
      </c>
      <c r="Y20" s="113"/>
    </row>
    <row r="21" spans="1:25" ht="19.5" thickBot="1" x14ac:dyDescent="0.35">
      <c r="A21" s="109" t="s">
        <v>33</v>
      </c>
      <c r="B21" s="118">
        <v>134.24</v>
      </c>
      <c r="C21" s="119">
        <v>2.2000000000000002</v>
      </c>
      <c r="D21" s="119">
        <v>2.48</v>
      </c>
      <c r="E21" s="36">
        <f t="shared" si="0"/>
        <v>138.91999999999999</v>
      </c>
      <c r="F21" s="118">
        <v>77.64</v>
      </c>
      <c r="G21" s="119">
        <v>2.2000000000000002</v>
      </c>
      <c r="H21" s="119">
        <v>2.48</v>
      </c>
      <c r="I21" s="36">
        <f t="shared" si="1"/>
        <v>82.320000000000007</v>
      </c>
      <c r="J21" s="118">
        <v>8.98</v>
      </c>
      <c r="K21" s="119">
        <v>2.14</v>
      </c>
      <c r="L21" s="119">
        <v>2.48</v>
      </c>
      <c r="M21" s="36">
        <f t="shared" si="2"/>
        <v>13.600000000000001</v>
      </c>
      <c r="N21" s="118">
        <v>18.04</v>
      </c>
      <c r="O21" s="119">
        <v>2.14</v>
      </c>
      <c r="P21" s="119">
        <v>2.48</v>
      </c>
      <c r="Q21" s="112">
        <f t="shared" si="3"/>
        <v>22.66</v>
      </c>
      <c r="R21" s="119"/>
      <c r="S21" s="119"/>
      <c r="T21" s="119">
        <f t="shared" si="4"/>
        <v>238.89999999999998</v>
      </c>
      <c r="U21" s="119">
        <f t="shared" si="5"/>
        <v>8.6800000000000015</v>
      </c>
      <c r="V21" s="119">
        <f t="shared" si="6"/>
        <v>9.92</v>
      </c>
      <c r="W21" s="36">
        <f t="shared" si="7"/>
        <v>257.5</v>
      </c>
      <c r="Y21" s="113"/>
    </row>
    <row r="22" spans="1:25" ht="19.5" thickBot="1" x14ac:dyDescent="0.35">
      <c r="A22" s="109" t="s">
        <v>34</v>
      </c>
      <c r="B22" s="118">
        <v>0</v>
      </c>
      <c r="C22" s="119">
        <v>0</v>
      </c>
      <c r="D22" s="119">
        <v>0</v>
      </c>
      <c r="E22" s="36">
        <f t="shared" si="0"/>
        <v>0</v>
      </c>
      <c r="F22" s="118"/>
      <c r="G22" s="119"/>
      <c r="H22" s="119"/>
      <c r="I22" s="36">
        <f t="shared" si="1"/>
        <v>0</v>
      </c>
      <c r="J22" s="118"/>
      <c r="K22" s="119"/>
      <c r="L22" s="119"/>
      <c r="M22" s="36">
        <f t="shared" si="2"/>
        <v>0</v>
      </c>
      <c r="N22" s="118"/>
      <c r="O22" s="119"/>
      <c r="P22" s="119"/>
      <c r="Q22" s="112">
        <f t="shared" si="3"/>
        <v>0</v>
      </c>
      <c r="R22" s="119"/>
      <c r="S22" s="119"/>
      <c r="T22" s="119">
        <f t="shared" si="4"/>
        <v>0</v>
      </c>
      <c r="U22" s="119">
        <f t="shared" si="5"/>
        <v>0</v>
      </c>
      <c r="V22" s="119">
        <f t="shared" si="6"/>
        <v>0</v>
      </c>
      <c r="W22" s="36">
        <f t="shared" si="7"/>
        <v>0</v>
      </c>
      <c r="Y22" s="113"/>
    </row>
    <row r="23" spans="1:25" ht="19.5" thickBot="1" x14ac:dyDescent="0.35">
      <c r="A23" s="109" t="s">
        <v>35</v>
      </c>
      <c r="B23" s="118">
        <v>0</v>
      </c>
      <c r="C23" s="119">
        <v>0</v>
      </c>
      <c r="D23" s="119">
        <v>0</v>
      </c>
      <c r="E23" s="36">
        <f t="shared" si="0"/>
        <v>0</v>
      </c>
      <c r="F23" s="118"/>
      <c r="G23" s="119"/>
      <c r="H23" s="119"/>
      <c r="I23" s="36">
        <f t="shared" si="1"/>
        <v>0</v>
      </c>
      <c r="J23" s="118"/>
      <c r="K23" s="119"/>
      <c r="L23" s="119"/>
      <c r="M23" s="36">
        <f t="shared" si="2"/>
        <v>0</v>
      </c>
      <c r="N23" s="118"/>
      <c r="O23" s="119"/>
      <c r="P23" s="119"/>
      <c r="Q23" s="112">
        <f t="shared" si="3"/>
        <v>0</v>
      </c>
      <c r="R23" s="119"/>
      <c r="S23" s="119"/>
      <c r="T23" s="119">
        <f t="shared" si="4"/>
        <v>0</v>
      </c>
      <c r="U23" s="119">
        <f t="shared" si="5"/>
        <v>0</v>
      </c>
      <c r="V23" s="119">
        <f t="shared" si="6"/>
        <v>0</v>
      </c>
      <c r="W23" s="36">
        <f t="shared" si="7"/>
        <v>0</v>
      </c>
      <c r="Y23" s="113"/>
    </row>
    <row r="24" spans="1:25" ht="19.5" thickBot="1" x14ac:dyDescent="0.35">
      <c r="A24" s="110" t="s">
        <v>57</v>
      </c>
      <c r="B24" s="76">
        <f>SUM(B7:B23)</f>
        <v>13690.54</v>
      </c>
      <c r="C24" s="76">
        <f>SUM(C7:C23)</f>
        <v>195.42999999999998</v>
      </c>
      <c r="D24" s="76">
        <f>SUM(D7:D23)</f>
        <v>187.9</v>
      </c>
      <c r="E24" s="76">
        <f>B24+D24+C24</f>
        <v>14073.87</v>
      </c>
      <c r="F24" s="76">
        <f>SUM(F7:F23)</f>
        <v>1562.13</v>
      </c>
      <c r="G24" s="76">
        <f>SUM(G7:G23)</f>
        <v>197.23999999999995</v>
      </c>
      <c r="H24" s="76">
        <f>SUM(H7:H23)</f>
        <v>180.43</v>
      </c>
      <c r="I24" s="76">
        <f>SUM(F24:H24)</f>
        <v>1939.8000000000002</v>
      </c>
      <c r="J24" s="76">
        <f>SUM(J7:J23)</f>
        <v>3953.1399999999994</v>
      </c>
      <c r="K24" s="76">
        <f>SUM(K7:K23)</f>
        <v>198.69</v>
      </c>
      <c r="L24" s="76">
        <f>SUM(L7:L23)</f>
        <v>180.43</v>
      </c>
      <c r="M24" s="76">
        <f>SUM(J24:L24)</f>
        <v>4332.2599999999993</v>
      </c>
      <c r="N24" s="76">
        <f>SUM(N7:N23)</f>
        <v>3947.75</v>
      </c>
      <c r="O24" s="76">
        <f t="shared" ref="O24" si="8">SUM(O7:O23)</f>
        <v>175.16999999999996</v>
      </c>
      <c r="P24" s="76">
        <f>SUM(P7:P23)</f>
        <v>194.58</v>
      </c>
      <c r="Q24" s="105">
        <f>N24+P24+O24</f>
        <v>4317.5</v>
      </c>
      <c r="R24" s="105">
        <f t="shared" ref="R24" si="9">SUM(R7:R23)</f>
        <v>956.25</v>
      </c>
      <c r="S24" s="105">
        <f t="shared" ref="S24" si="10">SUM(S7:S23)</f>
        <v>608.75</v>
      </c>
      <c r="T24" s="76">
        <f>SUM(T7:T23)</f>
        <v>23153.560000000005</v>
      </c>
      <c r="U24" s="76">
        <f>SUM(U7:U23)</f>
        <v>2331.5299999999997</v>
      </c>
      <c r="V24" s="76">
        <f>SUM(V7:V23)</f>
        <v>743.34</v>
      </c>
      <c r="W24" s="76">
        <f>SUM(W7:W23)</f>
        <v>26228.43</v>
      </c>
      <c r="X24" s="151"/>
      <c r="Y24" s="113"/>
    </row>
    <row r="25" spans="1:25" ht="15" customHeight="1" x14ac:dyDescent="0.25">
      <c r="E25" s="38"/>
      <c r="F25" s="143"/>
      <c r="G25" s="143"/>
      <c r="H25" s="143"/>
      <c r="I25" s="38"/>
      <c r="J25" s="143"/>
      <c r="K25" s="143"/>
      <c r="L25" s="143"/>
      <c r="M25" s="38"/>
      <c r="N25" s="143"/>
      <c r="O25" s="143"/>
      <c r="P25" s="143"/>
      <c r="Q25" s="143"/>
      <c r="R25" s="143"/>
      <c r="S25" s="143"/>
      <c r="T25" s="143"/>
      <c r="U25" s="143"/>
      <c r="V25" s="143"/>
      <c r="W25" s="154"/>
    </row>
    <row r="26" spans="1:25" ht="18.75" x14ac:dyDescent="0.3">
      <c r="A26" s="62" t="s">
        <v>93</v>
      </c>
      <c r="E26" s="7"/>
      <c r="F26" s="143"/>
      <c r="G26" s="143"/>
      <c r="H26" s="143"/>
      <c r="I26" s="143"/>
      <c r="J26" s="143"/>
      <c r="K26" s="143"/>
      <c r="L26" s="143"/>
      <c r="M26" s="143"/>
      <c r="N26" s="143"/>
      <c r="O26" s="143"/>
      <c r="P26" s="143"/>
      <c r="Q26" s="38"/>
      <c r="R26" s="143"/>
      <c r="S26" s="143"/>
      <c r="T26" s="143"/>
      <c r="U26" s="143"/>
      <c r="V26" s="143"/>
      <c r="W26" s="143"/>
    </row>
    <row r="27" spans="1:25" x14ac:dyDescent="0.25">
      <c r="Q27" s="38"/>
      <c r="U27" s="7"/>
    </row>
    <row r="28" spans="1:25" x14ac:dyDescent="0.25">
      <c r="Q28" s="38"/>
    </row>
    <row r="29" spans="1:25" x14ac:dyDescent="0.25">
      <c r="Q29" s="38"/>
    </row>
    <row r="30" spans="1:25" x14ac:dyDescent="0.25">
      <c r="Q30" s="38"/>
    </row>
    <row r="31" spans="1:25" x14ac:dyDescent="0.25">
      <c r="Q31" s="38"/>
    </row>
    <row r="32" spans="1:25" x14ac:dyDescent="0.25">
      <c r="Q32" s="38"/>
    </row>
    <row r="33" spans="1:17" ht="15.75" thickBot="1" x14ac:dyDescent="0.3">
      <c r="Q33" s="38"/>
    </row>
    <row r="34" spans="1:17" ht="23.1" customHeight="1" thickBot="1" x14ac:dyDescent="0.3">
      <c r="A34" s="231" t="s">
        <v>148</v>
      </c>
      <c r="B34" s="213" t="s">
        <v>197</v>
      </c>
      <c r="C34" s="214"/>
      <c r="D34" s="214"/>
      <c r="E34" s="213" t="s">
        <v>198</v>
      </c>
      <c r="F34" s="214"/>
      <c r="G34" s="214"/>
      <c r="H34" s="231" t="s">
        <v>122</v>
      </c>
      <c r="Q34" s="38"/>
    </row>
    <row r="35" spans="1:17" ht="57" thickBot="1" x14ac:dyDescent="0.3">
      <c r="A35" s="264"/>
      <c r="B35" s="123" t="s">
        <v>149</v>
      </c>
      <c r="C35" s="123" t="s">
        <v>150</v>
      </c>
      <c r="D35" s="123" t="s">
        <v>151</v>
      </c>
      <c r="E35" s="123" t="s">
        <v>152</v>
      </c>
      <c r="F35" s="123" t="s">
        <v>153</v>
      </c>
      <c r="G35" s="123" t="s">
        <v>154</v>
      </c>
      <c r="H35" s="264"/>
      <c r="Q35" s="38"/>
    </row>
    <row r="36" spans="1:17" ht="19.5" thickBot="1" x14ac:dyDescent="0.35">
      <c r="A36" s="108" t="s">
        <v>20</v>
      </c>
      <c r="B36" s="118">
        <v>2896.6773622600003</v>
      </c>
      <c r="C36" s="119">
        <v>383.45905110000001</v>
      </c>
      <c r="D36" s="119">
        <v>0</v>
      </c>
      <c r="E36" s="118">
        <v>2890.6547333600001</v>
      </c>
      <c r="F36" s="119">
        <v>223.26168000000001</v>
      </c>
      <c r="G36" s="119">
        <v>166.22</v>
      </c>
      <c r="H36" s="118">
        <f t="shared" ref="H36:H43" si="11">SUM(E36:G36)</f>
        <v>3280.13641336</v>
      </c>
      <c r="Q36" s="38"/>
    </row>
    <row r="37" spans="1:17" ht="19.5" thickBot="1" x14ac:dyDescent="0.35">
      <c r="A37" s="108" t="s">
        <v>28</v>
      </c>
      <c r="B37" s="118">
        <v>113.40356323</v>
      </c>
      <c r="C37" s="119">
        <v>13.629999999999999</v>
      </c>
      <c r="D37" s="119">
        <v>0</v>
      </c>
      <c r="E37" s="118">
        <v>113.40356323</v>
      </c>
      <c r="F37" s="119">
        <v>7.47</v>
      </c>
      <c r="G37" s="119">
        <v>6.16</v>
      </c>
      <c r="H37" s="118">
        <f t="shared" si="11"/>
        <v>127.03356323</v>
      </c>
      <c r="Q37" s="38"/>
    </row>
    <row r="38" spans="1:17" ht="19.5" thickBot="1" x14ac:dyDescent="0.35">
      <c r="A38" s="108" t="s">
        <v>121</v>
      </c>
      <c r="B38" s="118">
        <v>557.47864513000002</v>
      </c>
      <c r="C38" s="119">
        <v>45.233159999999998</v>
      </c>
      <c r="D38" s="119">
        <v>0</v>
      </c>
      <c r="E38" s="118">
        <v>557.47864513000002</v>
      </c>
      <c r="F38" s="119">
        <v>12.683160000000001</v>
      </c>
      <c r="G38" s="119">
        <v>32.549999999999997</v>
      </c>
      <c r="H38" s="118">
        <f t="shared" si="11"/>
        <v>602.71180513000002</v>
      </c>
      <c r="Q38" s="38"/>
    </row>
    <row r="39" spans="1:17" ht="19.5" thickBot="1" x14ac:dyDescent="0.35">
      <c r="A39" s="108" t="s">
        <v>24</v>
      </c>
      <c r="B39" s="118">
        <v>739.73736664</v>
      </c>
      <c r="C39" s="119">
        <v>14.14812</v>
      </c>
      <c r="D39" s="119">
        <v>0</v>
      </c>
      <c r="E39" s="118">
        <v>739.73736664</v>
      </c>
      <c r="F39" s="119">
        <v>14.14812</v>
      </c>
      <c r="G39" s="119">
        <v>0</v>
      </c>
      <c r="H39" s="118">
        <f t="shared" si="11"/>
        <v>753.88548663999995</v>
      </c>
      <c r="Q39" s="38"/>
    </row>
    <row r="40" spans="1:17" ht="19.5" thickBot="1" x14ac:dyDescent="0.35">
      <c r="A40" s="108" t="s">
        <v>30</v>
      </c>
      <c r="B40" s="118">
        <v>420.46812634000003</v>
      </c>
      <c r="C40" s="119">
        <v>33.425879999999999</v>
      </c>
      <c r="D40" s="119">
        <v>0</v>
      </c>
      <c r="E40" s="118">
        <v>420.46812634000003</v>
      </c>
      <c r="F40" s="119">
        <v>19.115880000000001</v>
      </c>
      <c r="G40" s="119">
        <v>14.31</v>
      </c>
      <c r="H40" s="118">
        <f t="shared" si="11"/>
        <v>453.89400634000003</v>
      </c>
      <c r="Q40" s="38"/>
    </row>
    <row r="41" spans="1:17" ht="19.5" thickBot="1" x14ac:dyDescent="0.35">
      <c r="A41" s="108" t="s">
        <v>23</v>
      </c>
      <c r="B41" s="118">
        <v>7642.2102482800001</v>
      </c>
      <c r="C41" s="119">
        <v>354.97151359999998</v>
      </c>
      <c r="D41" s="119">
        <v>0</v>
      </c>
      <c r="E41" s="118">
        <v>7633.32896188</v>
      </c>
      <c r="F41" s="119">
        <v>124.7928</v>
      </c>
      <c r="G41" s="119">
        <v>239.06</v>
      </c>
      <c r="H41" s="118">
        <f t="shared" si="11"/>
        <v>7997.1817618800005</v>
      </c>
      <c r="Q41" s="38"/>
    </row>
    <row r="42" spans="1:17" ht="19.5" thickBot="1" x14ac:dyDescent="0.35">
      <c r="A42" s="108" t="s">
        <v>26</v>
      </c>
      <c r="B42" s="118">
        <v>575.78479077999998</v>
      </c>
      <c r="C42" s="119">
        <v>133.797</v>
      </c>
      <c r="D42" s="119">
        <v>0</v>
      </c>
      <c r="E42" s="118">
        <v>575.78479077999998</v>
      </c>
      <c r="F42" s="119">
        <v>84.807000000000002</v>
      </c>
      <c r="G42" s="119">
        <v>48.99</v>
      </c>
      <c r="H42" s="118">
        <f t="shared" si="11"/>
        <v>709.58179078000001</v>
      </c>
      <c r="Q42" s="38"/>
    </row>
    <row r="43" spans="1:17" ht="19.5" thickBot="1" x14ac:dyDescent="0.35">
      <c r="A43" s="108" t="s">
        <v>156</v>
      </c>
      <c r="B43" s="118">
        <v>239.16250831000002</v>
      </c>
      <c r="C43" s="119">
        <v>18.23349894</v>
      </c>
      <c r="D43" s="119">
        <v>0</v>
      </c>
      <c r="E43" s="118">
        <v>238.83256725000001</v>
      </c>
      <c r="F43" s="119">
        <v>9.8834400000000002</v>
      </c>
      <c r="G43" s="119">
        <v>8.68</v>
      </c>
      <c r="H43" s="118">
        <f t="shared" si="11"/>
        <v>257.39600725000003</v>
      </c>
    </row>
    <row r="44" spans="1:17" ht="19.5" thickBot="1" x14ac:dyDescent="0.35">
      <c r="A44" s="133" t="s">
        <v>158</v>
      </c>
      <c r="B44" s="134">
        <f>SUM(B36:B43)</f>
        <v>13184.922610970001</v>
      </c>
      <c r="C44" s="135">
        <f t="shared" ref="C44:H44" si="12">SUM(C36:C43)</f>
        <v>996.89822364000008</v>
      </c>
      <c r="D44" s="135">
        <f t="shared" si="12"/>
        <v>0</v>
      </c>
      <c r="E44" s="134">
        <f t="shared" si="12"/>
        <v>13169.688754610001</v>
      </c>
      <c r="F44" s="135">
        <f t="shared" si="12"/>
        <v>496.16208000000006</v>
      </c>
      <c r="G44" s="135">
        <f t="shared" si="12"/>
        <v>515.97</v>
      </c>
      <c r="H44" s="134">
        <f t="shared" si="12"/>
        <v>14181.82083461</v>
      </c>
      <c r="I44" s="152"/>
      <c r="J44" s="152"/>
      <c r="K44" s="152"/>
    </row>
    <row r="45" spans="1:17" ht="19.5" thickBot="1" x14ac:dyDescent="0.35">
      <c r="A45" s="108" t="s">
        <v>21</v>
      </c>
      <c r="B45" s="118">
        <v>1219.0808495400001</v>
      </c>
      <c r="C45" s="119">
        <v>35.375399999999999</v>
      </c>
      <c r="D45" s="119">
        <v>38.673097740000102</v>
      </c>
      <c r="E45" s="118">
        <v>1218.7939509600001</v>
      </c>
      <c r="F45" s="119">
        <v>35.375399999999999</v>
      </c>
      <c r="G45" s="119">
        <v>38.959996320000101</v>
      </c>
      <c r="H45" s="118">
        <f>SUM(E45:G45)</f>
        <v>1293.12934728</v>
      </c>
      <c r="I45" s="152"/>
      <c r="J45" s="152"/>
      <c r="K45" s="152"/>
    </row>
    <row r="46" spans="1:17" ht="19.5" thickBot="1" x14ac:dyDescent="0.35">
      <c r="A46" s="108" t="s">
        <v>157</v>
      </c>
      <c r="B46" s="118">
        <v>1653.1946604</v>
      </c>
      <c r="C46" s="119">
        <v>51.298319999999997</v>
      </c>
      <c r="D46" s="119">
        <v>42.335366059999998</v>
      </c>
      <c r="E46" s="118">
        <v>1652.1900277</v>
      </c>
      <c r="F46" s="119">
        <v>51.298319999999997</v>
      </c>
      <c r="G46" s="119">
        <v>43.33999876</v>
      </c>
      <c r="H46" s="118">
        <f t="shared" ref="H46:H49" si="13">SUM(E46:G46)</f>
        <v>1746.8283464600001</v>
      </c>
      <c r="I46" s="152"/>
      <c r="J46" s="152"/>
      <c r="K46" s="152"/>
    </row>
    <row r="47" spans="1:17" ht="19.5" thickBot="1" x14ac:dyDescent="0.35">
      <c r="A47" s="108" t="s">
        <v>25</v>
      </c>
      <c r="B47" s="118">
        <v>449.19712889000004</v>
      </c>
      <c r="C47" s="119">
        <v>39.787080000000003</v>
      </c>
      <c r="D47" s="119">
        <v>18.898688270000001</v>
      </c>
      <c r="E47" s="118">
        <v>448.05204228000002</v>
      </c>
      <c r="F47" s="119">
        <v>39.787080000000003</v>
      </c>
      <c r="G47" s="119">
        <v>20.043774880000001</v>
      </c>
      <c r="H47" s="118">
        <f>SUM(E47:G47)</f>
        <v>507.88289716000003</v>
      </c>
      <c r="I47" s="152"/>
      <c r="J47" s="152"/>
      <c r="K47" s="152"/>
    </row>
    <row r="48" spans="1:17" ht="19.5" thickBot="1" x14ac:dyDescent="0.35">
      <c r="A48" s="108" t="s">
        <v>32</v>
      </c>
      <c r="B48" s="118">
        <v>1126.0661498899999</v>
      </c>
      <c r="C48" s="119">
        <v>0</v>
      </c>
      <c r="D48" s="119">
        <v>349.42663326000002</v>
      </c>
      <c r="E48" s="118">
        <v>1122.93187324</v>
      </c>
      <c r="F48" s="119">
        <v>29.251181259999999</v>
      </c>
      <c r="G48" s="119">
        <v>323.30972865000001</v>
      </c>
      <c r="H48" s="118">
        <f t="shared" si="13"/>
        <v>1475.4927831499999</v>
      </c>
      <c r="I48" s="152"/>
      <c r="J48" s="152"/>
      <c r="K48" s="152"/>
    </row>
    <row r="49" spans="1:11" ht="19.5" thickBot="1" x14ac:dyDescent="0.35">
      <c r="A49" s="108" t="s">
        <v>27</v>
      </c>
      <c r="B49" s="118">
        <v>5484.0634963799994</v>
      </c>
      <c r="C49" s="119">
        <v>0</v>
      </c>
      <c r="D49" s="119">
        <v>1299.4322764200001</v>
      </c>
      <c r="E49" s="118">
        <v>5475.3583427599997</v>
      </c>
      <c r="F49" s="119">
        <v>91.237430040000106</v>
      </c>
      <c r="G49" s="119">
        <v>1216.8999999999999</v>
      </c>
      <c r="H49" s="118">
        <f t="shared" si="13"/>
        <v>6783.495772799999</v>
      </c>
      <c r="I49" s="152"/>
      <c r="J49" s="152"/>
      <c r="K49" s="152"/>
    </row>
    <row r="50" spans="1:11" ht="19.5" thickBot="1" x14ac:dyDescent="0.35">
      <c r="A50" s="133" t="s">
        <v>159</v>
      </c>
      <c r="B50" s="134">
        <f t="shared" ref="B50:G50" si="14">SUM(B45:B49)</f>
        <v>9931.602285099998</v>
      </c>
      <c r="C50" s="135">
        <f t="shared" si="14"/>
        <v>126.46080000000001</v>
      </c>
      <c r="D50" s="135">
        <f t="shared" si="14"/>
        <v>1748.7660617500003</v>
      </c>
      <c r="E50" s="134">
        <f t="shared" si="14"/>
        <v>9917.3262369399999</v>
      </c>
      <c r="F50" s="135">
        <f t="shared" si="14"/>
        <v>246.94941130000012</v>
      </c>
      <c r="G50" s="135">
        <f t="shared" si="14"/>
        <v>1642.5534986099999</v>
      </c>
      <c r="H50" s="134">
        <f>SUM(H45:H49)</f>
        <v>11806.829146849999</v>
      </c>
      <c r="I50" s="152"/>
      <c r="J50" s="152"/>
      <c r="K50" s="152"/>
    </row>
    <row r="51" spans="1:11" ht="19.5" thickBot="1" x14ac:dyDescent="0.35">
      <c r="A51" s="108" t="s">
        <v>36</v>
      </c>
      <c r="B51" s="118">
        <f t="shared" ref="B51:H51" si="15">B44+B50</f>
        <v>23116.524896069997</v>
      </c>
      <c r="C51" s="119">
        <f t="shared" si="15"/>
        <v>1123.35902364</v>
      </c>
      <c r="D51" s="119">
        <f t="shared" si="15"/>
        <v>1748.7660617500003</v>
      </c>
      <c r="E51" s="118">
        <f t="shared" si="15"/>
        <v>23087.014991550001</v>
      </c>
      <c r="F51" s="119">
        <f t="shared" si="15"/>
        <v>743.11149130000013</v>
      </c>
      <c r="G51" s="119">
        <f t="shared" si="15"/>
        <v>2158.5234986099999</v>
      </c>
      <c r="H51" s="118">
        <f t="shared" si="15"/>
        <v>25988.649981459999</v>
      </c>
      <c r="I51" s="152"/>
      <c r="J51" s="152"/>
    </row>
    <row r="52" spans="1:11" x14ac:dyDescent="0.25">
      <c r="B52" s="137"/>
      <c r="C52" s="137"/>
      <c r="D52" s="137"/>
      <c r="E52" s="137"/>
      <c r="F52" s="137"/>
      <c r="G52" s="137"/>
      <c r="H52" s="137"/>
    </row>
    <row r="53" spans="1:11" x14ac:dyDescent="0.25">
      <c r="D53" s="152"/>
      <c r="G53" s="137"/>
    </row>
    <row r="55" spans="1:11" x14ac:dyDescent="0.25">
      <c r="D55" s="152"/>
      <c r="H55" s="152"/>
    </row>
    <row r="56" spans="1:11" x14ac:dyDescent="0.25">
      <c r="F56" s="152"/>
      <c r="H56" s="152"/>
    </row>
    <row r="57" spans="1:11" x14ac:dyDescent="0.25">
      <c r="F57" s="152"/>
      <c r="H57" s="152"/>
    </row>
    <row r="58" spans="1:11" x14ac:dyDescent="0.25">
      <c r="F58" s="152"/>
      <c r="H58" s="152"/>
    </row>
    <row r="59" spans="1:11" x14ac:dyDescent="0.25">
      <c r="F59" s="152"/>
      <c r="H59" s="152"/>
    </row>
    <row r="60" spans="1:11" x14ac:dyDescent="0.25">
      <c r="F60" s="152"/>
      <c r="H60" s="152"/>
    </row>
  </sheetData>
  <mergeCells count="10">
    <mergeCell ref="A34:A35"/>
    <mergeCell ref="B34:D34"/>
    <mergeCell ref="E34:G34"/>
    <mergeCell ref="H34:H35"/>
    <mergeCell ref="B2:W2"/>
    <mergeCell ref="B5:E5"/>
    <mergeCell ref="F5:I5"/>
    <mergeCell ref="J5:M5"/>
    <mergeCell ref="N5:Q5"/>
    <mergeCell ref="T5:W5"/>
  </mergeCells>
  <pageMargins left="0.23622047244094491" right="0.23622047244094491" top="0.74803149606299213" bottom="0.74803149606299213" header="0.31496062992125984" footer="0.31496062992125984"/>
  <pageSetup paperSize="8" scale="33" orientation="landscape" r:id="rId1"/>
  <ignoredErrors>
    <ignoredError sqref="I21:I23 H36:H43 H47" formulaRange="1"/>
    <ignoredError sqref="I24 H49 H48 H44:H46" formula="1" formulaRange="1"/>
    <ignoredError sqref="E24:H24 J24:M24 Q24:W24 U7:U2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3"/>
  <sheetViews>
    <sheetView showGridLines="0" zoomScale="70" zoomScaleNormal="70" workbookViewId="0">
      <pane xSplit="1" ySplit="6" topLeftCell="B37" activePane="bottomRight" state="frozen"/>
      <selection pane="topRight" activeCell="B1" sqref="B1"/>
      <selection pane="bottomLeft" activeCell="A7" sqref="A7"/>
      <selection pane="bottomRight"/>
    </sheetView>
  </sheetViews>
  <sheetFormatPr baseColWidth="10" defaultColWidth="11.42578125" defaultRowHeight="15" x14ac:dyDescent="0.25"/>
  <cols>
    <col min="1" max="1" width="38.5703125" customWidth="1"/>
    <col min="2" max="2" width="16.5703125" customWidth="1"/>
    <col min="3" max="3" width="14.5703125" customWidth="1"/>
    <col min="4" max="4" width="17" customWidth="1"/>
    <col min="5" max="5" width="12.5703125" customWidth="1"/>
    <col min="6" max="7" width="16.5703125" customWidth="1"/>
    <col min="8" max="8" width="15.5703125" customWidth="1"/>
    <col min="9" max="9" width="16.42578125" customWidth="1"/>
    <col min="10" max="12" width="22.5703125" customWidth="1"/>
    <col min="13" max="13" width="18.42578125" customWidth="1"/>
    <col min="14" max="15" width="17" customWidth="1"/>
    <col min="16" max="21" width="18.5703125" customWidth="1"/>
    <col min="22" max="23" width="18.42578125" customWidth="1"/>
    <col min="24" max="26" width="11.42578125" customWidth="1"/>
  </cols>
  <sheetData>
    <row r="1" spans="1:25" ht="15.75" thickBot="1" x14ac:dyDescent="0.3">
      <c r="A1" s="1"/>
      <c r="B1" s="1"/>
      <c r="C1" s="1"/>
      <c r="D1" s="1"/>
      <c r="E1" s="1"/>
      <c r="F1" s="1"/>
      <c r="G1" s="1"/>
      <c r="H1" s="1"/>
      <c r="I1" s="1"/>
      <c r="M1" s="1"/>
      <c r="N1" s="1"/>
      <c r="O1" s="1"/>
    </row>
    <row r="2" spans="1:25" s="1" customFormat="1" ht="15.75"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5" s="1" customFormat="1" x14ac:dyDescent="0.25">
      <c r="A3"/>
      <c r="B3"/>
      <c r="C3"/>
      <c r="D3"/>
      <c r="E3"/>
      <c r="F3"/>
      <c r="G3"/>
      <c r="H3"/>
      <c r="I3"/>
      <c r="J3" s="7"/>
      <c r="K3" s="7"/>
      <c r="L3"/>
      <c r="M3"/>
      <c r="N3"/>
      <c r="O3"/>
      <c r="P3"/>
      <c r="Q3"/>
      <c r="R3"/>
      <c r="S3"/>
      <c r="T3"/>
      <c r="U3"/>
      <c r="V3"/>
      <c r="W3"/>
    </row>
    <row r="4" spans="1:25" s="1" customFormat="1" ht="15.75" thickBot="1" x14ac:dyDescent="0.3">
      <c r="A4"/>
      <c r="B4"/>
      <c r="C4"/>
      <c r="D4"/>
      <c r="E4"/>
      <c r="F4"/>
      <c r="G4"/>
      <c r="H4"/>
      <c r="I4"/>
      <c r="J4" s="7"/>
      <c r="K4" s="7"/>
      <c r="L4"/>
      <c r="M4"/>
      <c r="N4"/>
      <c r="O4"/>
      <c r="P4"/>
      <c r="Q4"/>
      <c r="R4"/>
      <c r="S4"/>
      <c r="T4"/>
      <c r="U4"/>
      <c r="V4"/>
      <c r="W4"/>
    </row>
    <row r="5" spans="1:25" s="1" customFormat="1" ht="77.25" customHeight="1" thickBot="1" x14ac:dyDescent="0.3">
      <c r="A5"/>
      <c r="B5" s="213" t="s">
        <v>139</v>
      </c>
      <c r="C5" s="214"/>
      <c r="D5" s="214"/>
      <c r="E5" s="215"/>
      <c r="F5" s="213" t="s">
        <v>144</v>
      </c>
      <c r="G5" s="214"/>
      <c r="H5" s="214"/>
      <c r="I5" s="215"/>
      <c r="J5" s="213" t="s">
        <v>146</v>
      </c>
      <c r="K5" s="214"/>
      <c r="L5" s="214"/>
      <c r="M5" s="215"/>
      <c r="N5" s="213" t="s">
        <v>162</v>
      </c>
      <c r="O5" s="214"/>
      <c r="P5" s="214"/>
      <c r="Q5" s="215"/>
      <c r="R5" s="92" t="s">
        <v>163</v>
      </c>
      <c r="S5" s="92" t="s">
        <v>164</v>
      </c>
      <c r="T5" s="213">
        <v>2018</v>
      </c>
      <c r="U5" s="214"/>
      <c r="V5" s="214"/>
      <c r="W5" s="215"/>
    </row>
    <row r="6" spans="1:25" s="1" customFormat="1" ht="115.5" customHeight="1" thickBot="1" x14ac:dyDescent="0.3">
      <c r="A6" s="10"/>
      <c r="B6" s="123" t="s">
        <v>133</v>
      </c>
      <c r="C6" s="123" t="s">
        <v>134</v>
      </c>
      <c r="D6" s="11" t="s">
        <v>15</v>
      </c>
      <c r="E6" s="104" t="s">
        <v>135</v>
      </c>
      <c r="F6" s="123" t="s">
        <v>133</v>
      </c>
      <c r="G6" s="123" t="s">
        <v>134</v>
      </c>
      <c r="H6" s="11" t="s">
        <v>15</v>
      </c>
      <c r="I6" s="106" t="s">
        <v>136</v>
      </c>
      <c r="J6" s="123" t="s">
        <v>133</v>
      </c>
      <c r="K6" s="123" t="s">
        <v>134</v>
      </c>
      <c r="L6" s="11" t="s">
        <v>15</v>
      </c>
      <c r="M6" s="92" t="s">
        <v>137</v>
      </c>
      <c r="N6" s="123" t="s">
        <v>133</v>
      </c>
      <c r="O6" s="123" t="s">
        <v>134</v>
      </c>
      <c r="P6" s="11" t="s">
        <v>15</v>
      </c>
      <c r="Q6" s="92" t="s">
        <v>138</v>
      </c>
      <c r="R6" s="11" t="s">
        <v>147</v>
      </c>
      <c r="S6" s="11" t="s">
        <v>147</v>
      </c>
      <c r="T6" s="92" t="s">
        <v>133</v>
      </c>
      <c r="U6" s="92" t="s">
        <v>161</v>
      </c>
      <c r="V6" s="92" t="s">
        <v>15</v>
      </c>
      <c r="W6" s="92" t="s">
        <v>36</v>
      </c>
    </row>
    <row r="7" spans="1:25" s="1" customFormat="1" ht="19.5" thickBot="1" x14ac:dyDescent="0.35">
      <c r="A7" s="108" t="s">
        <v>20</v>
      </c>
      <c r="B7" s="118">
        <v>2283.75</v>
      </c>
      <c r="C7" s="119">
        <v>162.22</v>
      </c>
      <c r="D7" s="119">
        <v>55.82</v>
      </c>
      <c r="E7" s="36">
        <f>B7+D7+C7</f>
        <v>2501.79</v>
      </c>
      <c r="F7" s="118">
        <v>291.44</v>
      </c>
      <c r="G7" s="119">
        <v>162.22</v>
      </c>
      <c r="H7" s="119">
        <v>55.82</v>
      </c>
      <c r="I7" s="36">
        <f>SUM(F7:H7)</f>
        <v>509.47999999999996</v>
      </c>
      <c r="J7" s="118">
        <v>759.73</v>
      </c>
      <c r="K7" s="119">
        <v>51.430000000000007</v>
      </c>
      <c r="L7" s="119">
        <v>55.82</v>
      </c>
      <c r="M7" s="107">
        <f>SUM(J7:L7)</f>
        <v>866.98000000000013</v>
      </c>
      <c r="N7" s="118">
        <v>120.89</v>
      </c>
      <c r="O7" s="119">
        <v>13.56</v>
      </c>
      <c r="P7" s="119"/>
      <c r="Q7" s="111">
        <f>N7+P7+O7</f>
        <v>134.44999999999999</v>
      </c>
      <c r="R7" s="119">
        <v>0</v>
      </c>
      <c r="S7" s="119">
        <v>0</v>
      </c>
      <c r="T7" s="119">
        <f>B7+F7+J7+N7</f>
        <v>3455.81</v>
      </c>
      <c r="U7" s="119">
        <f>C7+G7+K7+O7+R7+S7</f>
        <v>389.43</v>
      </c>
      <c r="V7" s="119">
        <f>D7+H7+L7+P7</f>
        <v>167.46</v>
      </c>
      <c r="W7" s="107">
        <f>T7+U7+V7</f>
        <v>4012.7</v>
      </c>
      <c r="Y7" s="113"/>
    </row>
    <row r="8" spans="1:25" s="1" customFormat="1" ht="19.5" thickBot="1" x14ac:dyDescent="0.35">
      <c r="A8" s="109" t="s">
        <v>21</v>
      </c>
      <c r="B8" s="118">
        <v>394.25</v>
      </c>
      <c r="C8" s="118">
        <v>37.29</v>
      </c>
      <c r="D8" s="118">
        <v>8.85</v>
      </c>
      <c r="E8" s="36">
        <f t="shared" ref="E8:E23" si="0">B8+D8+C8</f>
        <v>440.39000000000004</v>
      </c>
      <c r="F8" s="118">
        <v>36.669999999999995</v>
      </c>
      <c r="G8" s="118">
        <v>37.29</v>
      </c>
      <c r="H8" s="118">
        <v>8.85</v>
      </c>
      <c r="I8" s="36">
        <f t="shared" ref="I8:I23" si="1">SUM(F8:H8)</f>
        <v>82.809999999999988</v>
      </c>
      <c r="J8" s="118">
        <v>178.63</v>
      </c>
      <c r="K8" s="118">
        <v>37.9</v>
      </c>
      <c r="L8" s="118">
        <v>8.85</v>
      </c>
      <c r="M8" s="36">
        <f t="shared" ref="M8:M23" si="2">SUM(J8:L8)</f>
        <v>225.38</v>
      </c>
      <c r="N8" s="118">
        <v>243.04</v>
      </c>
      <c r="O8" s="118">
        <v>38.28</v>
      </c>
      <c r="P8" s="118">
        <v>8.85</v>
      </c>
      <c r="Q8" s="112">
        <f t="shared" ref="Q8:Q23" si="3">N8+P8+O8</f>
        <v>290.16999999999996</v>
      </c>
      <c r="R8" s="119">
        <v>87</v>
      </c>
      <c r="S8" s="119">
        <v>23.38</v>
      </c>
      <c r="T8" s="119">
        <f t="shared" ref="T8:T23" si="4">B8+F8+J8+N8</f>
        <v>852.58999999999992</v>
      </c>
      <c r="U8" s="119">
        <f t="shared" ref="U8:U23" si="5">C8+G8+K8+O8+R8+S8</f>
        <v>261.14</v>
      </c>
      <c r="V8" s="119">
        <f t="shared" ref="V8:V23" si="6">D8+H8+L8+P8</f>
        <v>35.4</v>
      </c>
      <c r="W8" s="36">
        <f t="shared" ref="W8:W23" si="7">T8+U8+V8</f>
        <v>1149.1300000000001</v>
      </c>
      <c r="Y8" s="113"/>
    </row>
    <row r="9" spans="1:25" s="1" customFormat="1" ht="19.5" thickBot="1" x14ac:dyDescent="0.35">
      <c r="A9" s="109" t="s">
        <v>22</v>
      </c>
      <c r="B9" s="118">
        <v>487.32</v>
      </c>
      <c r="C9" s="118">
        <v>41.78</v>
      </c>
      <c r="D9" s="118">
        <v>12.83</v>
      </c>
      <c r="E9" s="36">
        <f t="shared" si="0"/>
        <v>541.92999999999995</v>
      </c>
      <c r="F9" s="118">
        <v>250.05</v>
      </c>
      <c r="G9" s="118">
        <v>41.78</v>
      </c>
      <c r="H9" s="118">
        <v>12.83</v>
      </c>
      <c r="I9" s="36">
        <f t="shared" si="1"/>
        <v>304.66000000000003</v>
      </c>
      <c r="J9" s="118">
        <v>342.64</v>
      </c>
      <c r="K9" s="118">
        <v>41.73</v>
      </c>
      <c r="L9" s="118">
        <v>12.83</v>
      </c>
      <c r="M9" s="36">
        <f t="shared" si="2"/>
        <v>397.2</v>
      </c>
      <c r="N9" s="118">
        <v>514.35</v>
      </c>
      <c r="O9" s="118">
        <v>42.16</v>
      </c>
      <c r="P9" s="118">
        <v>12.83</v>
      </c>
      <c r="Q9" s="112">
        <f t="shared" si="3"/>
        <v>569.34</v>
      </c>
      <c r="R9" s="119">
        <v>57</v>
      </c>
      <c r="S9" s="119">
        <v>14.75</v>
      </c>
      <c r="T9" s="119">
        <f t="shared" si="4"/>
        <v>1594.3600000000001</v>
      </c>
      <c r="U9" s="119">
        <f t="shared" si="5"/>
        <v>239.2</v>
      </c>
      <c r="V9" s="119">
        <f t="shared" si="6"/>
        <v>51.32</v>
      </c>
      <c r="W9" s="36">
        <f t="shared" si="7"/>
        <v>1884.88</v>
      </c>
      <c r="Y9" s="113"/>
    </row>
    <row r="10" spans="1:25" ht="19.5" thickBot="1" x14ac:dyDescent="0.35">
      <c r="A10" s="109" t="s">
        <v>42</v>
      </c>
      <c r="B10" s="118">
        <v>539.58000000000004</v>
      </c>
      <c r="C10" s="118">
        <v>60.26</v>
      </c>
      <c r="D10" s="118">
        <v>18.47</v>
      </c>
      <c r="E10" s="36">
        <f t="shared" si="0"/>
        <v>618.31000000000006</v>
      </c>
      <c r="F10" s="118">
        <v>139.51</v>
      </c>
      <c r="G10" s="118">
        <v>60.26</v>
      </c>
      <c r="H10" s="118">
        <v>18.47</v>
      </c>
      <c r="I10" s="36">
        <f t="shared" si="1"/>
        <v>218.23999999999998</v>
      </c>
      <c r="J10" s="118">
        <v>38.700000000000003</v>
      </c>
      <c r="K10" s="118">
        <v>58.8</v>
      </c>
      <c r="L10" s="118">
        <v>18.47</v>
      </c>
      <c r="M10" s="36">
        <f t="shared" si="2"/>
        <v>115.97</v>
      </c>
      <c r="N10" s="118">
        <v>398.72</v>
      </c>
      <c r="O10" s="118">
        <v>58.94</v>
      </c>
      <c r="P10" s="118">
        <v>18.47</v>
      </c>
      <c r="Q10" s="112">
        <f t="shared" si="3"/>
        <v>476.13000000000005</v>
      </c>
      <c r="R10" s="119">
        <v>170.25</v>
      </c>
      <c r="S10" s="119">
        <v>50.4</v>
      </c>
      <c r="T10" s="119">
        <f t="shared" si="4"/>
        <v>1116.5100000000002</v>
      </c>
      <c r="U10" s="119">
        <f t="shared" si="5"/>
        <v>458.90999999999997</v>
      </c>
      <c r="V10" s="119">
        <f t="shared" si="6"/>
        <v>73.88</v>
      </c>
      <c r="W10" s="36">
        <f t="shared" si="7"/>
        <v>1649.3000000000002</v>
      </c>
      <c r="Y10" s="113"/>
    </row>
    <row r="11" spans="1:25" ht="19.5" thickBot="1" x14ac:dyDescent="0.35">
      <c r="A11" s="109" t="s">
        <v>23</v>
      </c>
      <c r="B11" s="118">
        <v>3211.27</v>
      </c>
      <c r="C11" s="119">
        <v>231.93</v>
      </c>
      <c r="D11" s="119">
        <v>31.2</v>
      </c>
      <c r="E11" s="36">
        <f t="shared" si="0"/>
        <v>3474.3999999999996</v>
      </c>
      <c r="F11" s="118">
        <v>2141.1800000000003</v>
      </c>
      <c r="G11" s="119">
        <v>231.93</v>
      </c>
      <c r="H11" s="119">
        <v>31.2</v>
      </c>
      <c r="I11" s="36">
        <f t="shared" si="1"/>
        <v>2404.31</v>
      </c>
      <c r="J11" s="118">
        <v>1325.91</v>
      </c>
      <c r="K11" s="119">
        <v>233.36</v>
      </c>
      <c r="L11" s="119">
        <v>31.2</v>
      </c>
      <c r="M11" s="36">
        <f t="shared" si="2"/>
        <v>1590.47</v>
      </c>
      <c r="N11" s="118">
        <v>1698.41</v>
      </c>
      <c r="O11" s="119">
        <v>235.8</v>
      </c>
      <c r="P11" s="119">
        <v>31.2</v>
      </c>
      <c r="Q11" s="112">
        <f t="shared" si="3"/>
        <v>1965.41</v>
      </c>
      <c r="R11" s="119">
        <v>0</v>
      </c>
      <c r="S11" s="119">
        <v>0</v>
      </c>
      <c r="T11" s="119">
        <f t="shared" si="4"/>
        <v>8376.77</v>
      </c>
      <c r="U11" s="119">
        <f t="shared" si="5"/>
        <v>933.02</v>
      </c>
      <c r="V11" s="119">
        <f t="shared" si="6"/>
        <v>124.8</v>
      </c>
      <c r="W11" s="36">
        <f t="shared" si="7"/>
        <v>9434.59</v>
      </c>
      <c r="Y11" s="113"/>
    </row>
    <row r="12" spans="1:25" ht="19.5" thickBot="1" x14ac:dyDescent="0.35">
      <c r="A12" s="109" t="s">
        <v>24</v>
      </c>
      <c r="B12" s="118">
        <v>206.21</v>
      </c>
      <c r="C12" s="119"/>
      <c r="D12" s="119"/>
      <c r="E12" s="36">
        <f t="shared" si="0"/>
        <v>206.21</v>
      </c>
      <c r="F12" s="118">
        <v>201.68</v>
      </c>
      <c r="G12" s="119">
        <v>0</v>
      </c>
      <c r="H12" s="119">
        <v>0</v>
      </c>
      <c r="I12" s="36">
        <f t="shared" si="1"/>
        <v>201.68</v>
      </c>
      <c r="J12" s="118">
        <v>0</v>
      </c>
      <c r="K12" s="119">
        <v>0</v>
      </c>
      <c r="L12" s="119">
        <v>0</v>
      </c>
      <c r="M12" s="36">
        <f t="shared" si="2"/>
        <v>0</v>
      </c>
      <c r="N12" s="118">
        <v>113.36</v>
      </c>
      <c r="O12" s="119"/>
      <c r="P12" s="119"/>
      <c r="Q12" s="112">
        <f t="shared" si="3"/>
        <v>113.36</v>
      </c>
      <c r="R12" s="119">
        <v>0</v>
      </c>
      <c r="S12" s="119">
        <v>0</v>
      </c>
      <c r="T12" s="119">
        <f t="shared" si="4"/>
        <v>521.25</v>
      </c>
      <c r="U12" s="119">
        <f t="shared" si="5"/>
        <v>0</v>
      </c>
      <c r="V12" s="119">
        <f t="shared" si="6"/>
        <v>0</v>
      </c>
      <c r="W12" s="36">
        <f t="shared" si="7"/>
        <v>521.25</v>
      </c>
      <c r="Y12" s="113"/>
    </row>
    <row r="13" spans="1:25" ht="19.5" thickBot="1" x14ac:dyDescent="0.35">
      <c r="A13" s="109" t="s">
        <v>25</v>
      </c>
      <c r="B13" s="118">
        <v>127.36</v>
      </c>
      <c r="C13" s="119">
        <v>19.43</v>
      </c>
      <c r="D13" s="119">
        <v>9.9499999999999993</v>
      </c>
      <c r="E13" s="36">
        <f t="shared" si="0"/>
        <v>156.74</v>
      </c>
      <c r="F13" s="118">
        <v>37.21</v>
      </c>
      <c r="G13" s="119">
        <v>19.43</v>
      </c>
      <c r="H13" s="119">
        <v>9.9499999999999993</v>
      </c>
      <c r="I13" s="36">
        <f t="shared" si="1"/>
        <v>66.59</v>
      </c>
      <c r="J13" s="118">
        <v>29</v>
      </c>
      <c r="K13" s="119">
        <v>19.190000000000001</v>
      </c>
      <c r="L13" s="119">
        <v>9.9499999999999993</v>
      </c>
      <c r="M13" s="36">
        <f t="shared" si="2"/>
        <v>58.14</v>
      </c>
      <c r="N13" s="118">
        <v>117.22</v>
      </c>
      <c r="O13" s="119">
        <v>19.39</v>
      </c>
      <c r="P13" s="119">
        <v>9.9499999999999993</v>
      </c>
      <c r="Q13" s="112">
        <f t="shared" si="3"/>
        <v>146.56</v>
      </c>
      <c r="R13" s="119">
        <v>27</v>
      </c>
      <c r="S13" s="119">
        <v>33.630000000000003</v>
      </c>
      <c r="T13" s="119">
        <f t="shared" si="4"/>
        <v>310.78999999999996</v>
      </c>
      <c r="U13" s="119">
        <f t="shared" si="5"/>
        <v>138.07</v>
      </c>
      <c r="V13" s="119">
        <f t="shared" si="6"/>
        <v>39.799999999999997</v>
      </c>
      <c r="W13" s="36">
        <f t="shared" si="7"/>
        <v>488.65999999999997</v>
      </c>
      <c r="Y13" s="113"/>
    </row>
    <row r="14" spans="1:25" ht="19.5" thickBot="1" x14ac:dyDescent="0.35">
      <c r="A14" s="109" t="s">
        <v>26</v>
      </c>
      <c r="B14" s="118">
        <v>603.18999999999994</v>
      </c>
      <c r="C14" s="119">
        <v>63.42</v>
      </c>
      <c r="D14" s="119">
        <v>21.21</v>
      </c>
      <c r="E14" s="36">
        <f t="shared" si="0"/>
        <v>687.81999999999994</v>
      </c>
      <c r="F14" s="118">
        <v>82.100000000000009</v>
      </c>
      <c r="G14" s="119">
        <v>63.42</v>
      </c>
      <c r="H14" s="119">
        <v>21.21</v>
      </c>
      <c r="I14" s="36">
        <f t="shared" si="1"/>
        <v>166.73000000000002</v>
      </c>
      <c r="J14" s="118">
        <v>227.31</v>
      </c>
      <c r="K14" s="119">
        <v>63.42</v>
      </c>
      <c r="L14" s="119">
        <v>21.21</v>
      </c>
      <c r="M14" s="36">
        <f t="shared" si="2"/>
        <v>311.94</v>
      </c>
      <c r="N14" s="118">
        <v>131.88999999999999</v>
      </c>
      <c r="O14" s="119">
        <v>64.069999999999993</v>
      </c>
      <c r="P14" s="119">
        <v>21.21</v>
      </c>
      <c r="Q14" s="112">
        <f t="shared" si="3"/>
        <v>217.17</v>
      </c>
      <c r="R14" s="119">
        <v>0</v>
      </c>
      <c r="S14" s="119">
        <v>0</v>
      </c>
      <c r="T14" s="119">
        <f t="shared" si="4"/>
        <v>1044.4899999999998</v>
      </c>
      <c r="U14" s="119">
        <f t="shared" si="5"/>
        <v>254.32999999999998</v>
      </c>
      <c r="V14" s="119">
        <f t="shared" si="6"/>
        <v>84.84</v>
      </c>
      <c r="W14" s="36">
        <f t="shared" si="7"/>
        <v>1383.6599999999996</v>
      </c>
      <c r="Y14" s="113"/>
    </row>
    <row r="15" spans="1:25" ht="19.5" thickBot="1" x14ac:dyDescent="0.35">
      <c r="A15" s="109" t="s">
        <v>27</v>
      </c>
      <c r="B15" s="118">
        <v>2170.8200000000002</v>
      </c>
      <c r="C15" s="119">
        <v>113.52</v>
      </c>
      <c r="D15" s="119">
        <v>22.81</v>
      </c>
      <c r="E15" s="36">
        <f t="shared" si="0"/>
        <v>2307.15</v>
      </c>
      <c r="F15" s="118">
        <v>671.02</v>
      </c>
      <c r="G15" s="119">
        <v>113.52</v>
      </c>
      <c r="H15" s="119">
        <v>22.81</v>
      </c>
      <c r="I15" s="36">
        <f t="shared" si="1"/>
        <v>807.34999999999991</v>
      </c>
      <c r="J15" s="118">
        <v>1180.3699999999999</v>
      </c>
      <c r="K15" s="119">
        <v>113.32</v>
      </c>
      <c r="L15" s="119">
        <v>22.81</v>
      </c>
      <c r="M15" s="36">
        <f t="shared" si="2"/>
        <v>1316.4999999999998</v>
      </c>
      <c r="N15" s="118">
        <v>917.85</v>
      </c>
      <c r="O15" s="119">
        <v>114.49</v>
      </c>
      <c r="P15" s="119">
        <v>22.81</v>
      </c>
      <c r="Q15" s="112">
        <f t="shared" si="3"/>
        <v>1055.1499999999999</v>
      </c>
      <c r="R15" s="119">
        <v>199.5</v>
      </c>
      <c r="S15" s="119">
        <v>157.21</v>
      </c>
      <c r="T15" s="119">
        <f t="shared" si="4"/>
        <v>4940.0600000000004</v>
      </c>
      <c r="U15" s="119">
        <f t="shared" si="5"/>
        <v>811.56000000000006</v>
      </c>
      <c r="V15" s="119">
        <f t="shared" si="6"/>
        <v>91.24</v>
      </c>
      <c r="W15" s="36">
        <f t="shared" si="7"/>
        <v>5842.8600000000006</v>
      </c>
      <c r="Y15" s="113"/>
    </row>
    <row r="16" spans="1:25" ht="19.5" thickBot="1" x14ac:dyDescent="0.35">
      <c r="A16" s="109" t="s">
        <v>28</v>
      </c>
      <c r="B16" s="118">
        <v>110.32000000000001</v>
      </c>
      <c r="C16" s="119">
        <v>23.47</v>
      </c>
      <c r="D16" s="119">
        <v>7.47</v>
      </c>
      <c r="E16" s="36">
        <f t="shared" si="0"/>
        <v>141.26</v>
      </c>
      <c r="F16" s="118">
        <v>85.22999999999999</v>
      </c>
      <c r="G16" s="119">
        <v>23.47</v>
      </c>
      <c r="H16" s="119">
        <v>7.47</v>
      </c>
      <c r="I16" s="36">
        <f t="shared" si="1"/>
        <v>116.16999999999999</v>
      </c>
      <c r="J16" s="118">
        <v>137.72</v>
      </c>
      <c r="K16" s="119">
        <v>23.89</v>
      </c>
      <c r="L16" s="119">
        <v>7.47</v>
      </c>
      <c r="M16" s="36">
        <f t="shared" si="2"/>
        <v>169.08</v>
      </c>
      <c r="N16" s="118">
        <v>180.57</v>
      </c>
      <c r="O16" s="119">
        <v>24.13</v>
      </c>
      <c r="P16" s="119">
        <v>7.47</v>
      </c>
      <c r="Q16" s="112">
        <f t="shared" si="3"/>
        <v>212.17</v>
      </c>
      <c r="R16" s="119">
        <v>0</v>
      </c>
      <c r="S16" s="119">
        <v>0</v>
      </c>
      <c r="T16" s="119">
        <f t="shared" si="4"/>
        <v>513.83999999999992</v>
      </c>
      <c r="U16" s="119">
        <f t="shared" si="5"/>
        <v>94.96</v>
      </c>
      <c r="V16" s="119">
        <f t="shared" si="6"/>
        <v>29.88</v>
      </c>
      <c r="W16" s="36">
        <f t="shared" si="7"/>
        <v>638.67999999999995</v>
      </c>
      <c r="Y16" s="113"/>
    </row>
    <row r="17" spans="1:25" ht="19.5" thickBot="1" x14ac:dyDescent="0.35">
      <c r="A17" s="109" t="s">
        <v>29</v>
      </c>
      <c r="B17" s="118">
        <v>466.12</v>
      </c>
      <c r="C17" s="119">
        <v>0</v>
      </c>
      <c r="D17" s="119">
        <v>3.18</v>
      </c>
      <c r="E17" s="36">
        <f t="shared" si="0"/>
        <v>469.3</v>
      </c>
      <c r="F17" s="118">
        <v>91.46</v>
      </c>
      <c r="G17" s="119">
        <v>0</v>
      </c>
      <c r="H17" s="119">
        <v>3.18</v>
      </c>
      <c r="I17" s="36">
        <f t="shared" si="1"/>
        <v>94.64</v>
      </c>
      <c r="J17" s="118">
        <v>203.63</v>
      </c>
      <c r="K17" s="119">
        <v>0</v>
      </c>
      <c r="L17" s="119">
        <v>3.18</v>
      </c>
      <c r="M17" s="36">
        <f t="shared" si="2"/>
        <v>206.81</v>
      </c>
      <c r="N17" s="118">
        <v>0</v>
      </c>
      <c r="O17" s="119">
        <v>0</v>
      </c>
      <c r="P17" s="119">
        <v>0</v>
      </c>
      <c r="Q17" s="112">
        <f t="shared" si="3"/>
        <v>0</v>
      </c>
      <c r="R17" s="119">
        <v>0</v>
      </c>
      <c r="S17" s="119">
        <v>0</v>
      </c>
      <c r="T17" s="119">
        <f t="shared" si="4"/>
        <v>761.21</v>
      </c>
      <c r="U17" s="119">
        <f t="shared" si="5"/>
        <v>0</v>
      </c>
      <c r="V17" s="119">
        <f t="shared" si="6"/>
        <v>9.5400000000000009</v>
      </c>
      <c r="W17" s="36">
        <f t="shared" si="7"/>
        <v>770.75</v>
      </c>
      <c r="Y17" s="113"/>
    </row>
    <row r="18" spans="1:25" ht="19.5" thickBot="1" x14ac:dyDescent="0.35">
      <c r="A18" s="109" t="s">
        <v>30</v>
      </c>
      <c r="B18" s="118">
        <v>107.05</v>
      </c>
      <c r="C18" s="119">
        <v>13.61</v>
      </c>
      <c r="D18" s="119">
        <v>4.78</v>
      </c>
      <c r="E18" s="36">
        <f t="shared" si="0"/>
        <v>125.44</v>
      </c>
      <c r="F18" s="118">
        <v>108.3</v>
      </c>
      <c r="G18" s="119">
        <v>13.61</v>
      </c>
      <c r="H18" s="119">
        <v>4.78</v>
      </c>
      <c r="I18" s="36">
        <f t="shared" si="1"/>
        <v>126.69</v>
      </c>
      <c r="J18" s="118">
        <v>84.7</v>
      </c>
      <c r="K18" s="119">
        <v>13.67</v>
      </c>
      <c r="L18" s="119">
        <v>4.78</v>
      </c>
      <c r="M18" s="36">
        <f t="shared" si="2"/>
        <v>103.15</v>
      </c>
      <c r="N18" s="118">
        <v>76.53</v>
      </c>
      <c r="O18" s="119">
        <v>13.82</v>
      </c>
      <c r="P18" s="119">
        <v>4.78</v>
      </c>
      <c r="Q18" s="112">
        <f t="shared" si="3"/>
        <v>95.13</v>
      </c>
      <c r="R18" s="119">
        <v>0</v>
      </c>
      <c r="S18" s="119">
        <v>0</v>
      </c>
      <c r="T18" s="119">
        <f t="shared" si="4"/>
        <v>376.58000000000004</v>
      </c>
      <c r="U18" s="119">
        <f t="shared" si="5"/>
        <v>54.71</v>
      </c>
      <c r="V18" s="119">
        <f t="shared" si="6"/>
        <v>19.12</v>
      </c>
      <c r="W18" s="36">
        <f t="shared" si="7"/>
        <v>450.41</v>
      </c>
      <c r="Y18" s="113"/>
    </row>
    <row r="19" spans="1:25" ht="19.5" thickBot="1" x14ac:dyDescent="0.35">
      <c r="A19" s="109" t="s">
        <v>31</v>
      </c>
      <c r="B19" s="118">
        <v>0</v>
      </c>
      <c r="C19" s="119">
        <v>0</v>
      </c>
      <c r="D19" s="119">
        <v>0</v>
      </c>
      <c r="E19" s="36">
        <f t="shared" si="0"/>
        <v>0</v>
      </c>
      <c r="F19" s="118">
        <v>0</v>
      </c>
      <c r="G19" s="119">
        <v>0</v>
      </c>
      <c r="H19" s="119">
        <v>0</v>
      </c>
      <c r="I19" s="36">
        <f t="shared" si="1"/>
        <v>0</v>
      </c>
      <c r="J19" s="118">
        <v>0</v>
      </c>
      <c r="K19" s="119">
        <v>0</v>
      </c>
      <c r="L19" s="119">
        <v>0</v>
      </c>
      <c r="M19" s="36">
        <f t="shared" si="2"/>
        <v>0</v>
      </c>
      <c r="N19" s="118">
        <v>0</v>
      </c>
      <c r="O19" s="119">
        <v>0</v>
      </c>
      <c r="P19" s="119">
        <v>0</v>
      </c>
      <c r="Q19" s="112">
        <f t="shared" si="3"/>
        <v>0</v>
      </c>
      <c r="R19" s="119">
        <v>0</v>
      </c>
      <c r="S19" s="119">
        <v>0</v>
      </c>
      <c r="T19" s="119">
        <f t="shared" si="4"/>
        <v>0</v>
      </c>
      <c r="U19" s="119">
        <f t="shared" si="5"/>
        <v>0</v>
      </c>
      <c r="V19" s="119">
        <f t="shared" si="6"/>
        <v>0</v>
      </c>
      <c r="W19" s="36">
        <f t="shared" si="7"/>
        <v>0</v>
      </c>
      <c r="Y19" s="113"/>
    </row>
    <row r="20" spans="1:25" ht="19.5" thickBot="1" x14ac:dyDescent="0.35">
      <c r="A20" s="109" t="s">
        <v>32</v>
      </c>
      <c r="B20" s="118">
        <v>340.61</v>
      </c>
      <c r="C20" s="119">
        <v>31.65</v>
      </c>
      <c r="D20" s="119">
        <v>7.32</v>
      </c>
      <c r="E20" s="36">
        <f t="shared" si="0"/>
        <v>379.58</v>
      </c>
      <c r="F20" s="118">
        <v>72.7</v>
      </c>
      <c r="G20" s="119">
        <v>31.65</v>
      </c>
      <c r="H20" s="119">
        <v>7.32</v>
      </c>
      <c r="I20" s="36">
        <f t="shared" si="1"/>
        <v>111.66999999999999</v>
      </c>
      <c r="J20" s="118">
        <v>327.99</v>
      </c>
      <c r="K20" s="119">
        <v>31.63</v>
      </c>
      <c r="L20" s="119">
        <v>7.32</v>
      </c>
      <c r="M20" s="36">
        <f t="shared" si="2"/>
        <v>366.94</v>
      </c>
      <c r="N20" s="118">
        <v>218.9</v>
      </c>
      <c r="O20" s="119">
        <v>31.95</v>
      </c>
      <c r="P20" s="119">
        <v>7.32</v>
      </c>
      <c r="Q20" s="112">
        <f t="shared" si="3"/>
        <v>258.17</v>
      </c>
      <c r="R20" s="119">
        <v>221.25</v>
      </c>
      <c r="S20" s="119">
        <v>60.22</v>
      </c>
      <c r="T20" s="119">
        <f t="shared" si="4"/>
        <v>960.19999999999993</v>
      </c>
      <c r="U20" s="119">
        <f t="shared" si="5"/>
        <v>408.35</v>
      </c>
      <c r="V20" s="119">
        <f t="shared" si="6"/>
        <v>29.28</v>
      </c>
      <c r="W20" s="36">
        <f t="shared" si="7"/>
        <v>1397.83</v>
      </c>
      <c r="Y20" s="113"/>
    </row>
    <row r="21" spans="1:25" ht="19.5" thickBot="1" x14ac:dyDescent="0.35">
      <c r="A21" s="109" t="s">
        <v>33</v>
      </c>
      <c r="B21" s="118">
        <v>71.33</v>
      </c>
      <c r="C21" s="119">
        <v>8.59</v>
      </c>
      <c r="D21" s="119">
        <v>2.48</v>
      </c>
      <c r="E21" s="36">
        <v>2.48</v>
      </c>
      <c r="F21" s="118">
        <v>158.34</v>
      </c>
      <c r="G21" s="119">
        <v>8.59</v>
      </c>
      <c r="H21" s="119">
        <v>2.48</v>
      </c>
      <c r="I21" s="36">
        <f t="shared" si="1"/>
        <v>169.41</v>
      </c>
      <c r="J21" s="118">
        <v>11.25</v>
      </c>
      <c r="K21" s="119">
        <v>8.3800000000000008</v>
      </c>
      <c r="L21" s="119">
        <v>2.48</v>
      </c>
      <c r="M21" s="36">
        <f t="shared" si="2"/>
        <v>22.110000000000003</v>
      </c>
      <c r="N21" s="118">
        <v>18.78</v>
      </c>
      <c r="O21" s="119">
        <v>8.4700000000000006</v>
      </c>
      <c r="P21" s="119">
        <v>2.48</v>
      </c>
      <c r="Q21" s="112">
        <f t="shared" si="3"/>
        <v>29.730000000000004</v>
      </c>
      <c r="R21" s="119">
        <v>0</v>
      </c>
      <c r="S21" s="119">
        <v>0</v>
      </c>
      <c r="T21" s="119">
        <f t="shared" si="4"/>
        <v>259.70000000000005</v>
      </c>
      <c r="U21" s="119">
        <f t="shared" si="5"/>
        <v>34.03</v>
      </c>
      <c r="V21" s="119">
        <f t="shared" si="6"/>
        <v>9.92</v>
      </c>
      <c r="W21" s="36">
        <f t="shared" si="7"/>
        <v>303.65000000000003</v>
      </c>
      <c r="Y21" s="113"/>
    </row>
    <row r="22" spans="1:25" ht="19.5" thickBot="1" x14ac:dyDescent="0.35">
      <c r="A22" s="109" t="s">
        <v>34</v>
      </c>
      <c r="B22" s="118">
        <v>0</v>
      </c>
      <c r="C22" s="119">
        <v>0</v>
      </c>
      <c r="D22" s="119">
        <v>0</v>
      </c>
      <c r="E22" s="36">
        <f t="shared" si="0"/>
        <v>0</v>
      </c>
      <c r="F22" s="118">
        <v>0</v>
      </c>
      <c r="G22" s="119">
        <v>0</v>
      </c>
      <c r="H22" s="119">
        <v>0</v>
      </c>
      <c r="I22" s="36">
        <f t="shared" si="1"/>
        <v>0</v>
      </c>
      <c r="J22" s="118">
        <v>0</v>
      </c>
      <c r="K22" s="119">
        <v>0</v>
      </c>
      <c r="L22" s="119">
        <v>0</v>
      </c>
      <c r="M22" s="36">
        <f t="shared" si="2"/>
        <v>0</v>
      </c>
      <c r="N22" s="118">
        <v>0</v>
      </c>
      <c r="O22" s="119">
        <v>0</v>
      </c>
      <c r="P22" s="119">
        <v>0</v>
      </c>
      <c r="Q22" s="112">
        <f t="shared" si="3"/>
        <v>0</v>
      </c>
      <c r="R22" s="119">
        <v>0</v>
      </c>
      <c r="S22" s="119">
        <v>0</v>
      </c>
      <c r="T22" s="119">
        <f t="shared" si="4"/>
        <v>0</v>
      </c>
      <c r="U22" s="119">
        <f t="shared" si="5"/>
        <v>0</v>
      </c>
      <c r="V22" s="119">
        <f t="shared" si="6"/>
        <v>0</v>
      </c>
      <c r="W22" s="36">
        <f t="shared" si="7"/>
        <v>0</v>
      </c>
      <c r="Y22" s="113"/>
    </row>
    <row r="23" spans="1:25" ht="19.5" thickBot="1" x14ac:dyDescent="0.35">
      <c r="A23" s="109" t="s">
        <v>35</v>
      </c>
      <c r="B23" s="118">
        <v>0</v>
      </c>
      <c r="C23" s="119">
        <v>0</v>
      </c>
      <c r="D23" s="119">
        <v>0</v>
      </c>
      <c r="E23" s="36">
        <f t="shared" si="0"/>
        <v>0</v>
      </c>
      <c r="F23" s="118">
        <v>0</v>
      </c>
      <c r="G23" s="119">
        <v>0</v>
      </c>
      <c r="H23" s="119">
        <v>0</v>
      </c>
      <c r="I23" s="36">
        <f t="shared" si="1"/>
        <v>0</v>
      </c>
      <c r="J23" s="118">
        <v>0</v>
      </c>
      <c r="K23" s="119">
        <v>0</v>
      </c>
      <c r="L23" s="119">
        <v>0</v>
      </c>
      <c r="M23" s="36">
        <f t="shared" si="2"/>
        <v>0</v>
      </c>
      <c r="N23" s="118">
        <v>0</v>
      </c>
      <c r="O23" s="119">
        <v>0</v>
      </c>
      <c r="P23" s="119">
        <v>0</v>
      </c>
      <c r="Q23" s="112">
        <f t="shared" si="3"/>
        <v>0</v>
      </c>
      <c r="R23" s="119">
        <v>0</v>
      </c>
      <c r="S23" s="119">
        <v>0</v>
      </c>
      <c r="T23" s="119">
        <f t="shared" si="4"/>
        <v>0</v>
      </c>
      <c r="U23" s="119">
        <f t="shared" si="5"/>
        <v>0</v>
      </c>
      <c r="V23" s="119">
        <f t="shared" si="6"/>
        <v>0</v>
      </c>
      <c r="W23" s="36">
        <f t="shared" si="7"/>
        <v>0</v>
      </c>
      <c r="Y23" s="113"/>
    </row>
    <row r="24" spans="1:25" ht="19.5" thickBot="1" x14ac:dyDescent="0.35">
      <c r="A24" s="110" t="s">
        <v>57</v>
      </c>
      <c r="B24" s="76">
        <f>SUM(B7:B23)</f>
        <v>11119.18</v>
      </c>
      <c r="C24" s="76">
        <f>SUM(C7:C23)</f>
        <v>807.17</v>
      </c>
      <c r="D24" s="76">
        <f>SUM(D7:D23)</f>
        <v>206.37</v>
      </c>
      <c r="E24" s="76">
        <f>B24+D24+C24</f>
        <v>12132.720000000001</v>
      </c>
      <c r="F24" s="76">
        <f>SUM(F7:F23)</f>
        <v>4366.8900000000003</v>
      </c>
      <c r="G24" s="76">
        <f>SUM(G7:G23)</f>
        <v>807.17</v>
      </c>
      <c r="H24" s="76">
        <f>SUM(H7:H23)</f>
        <v>206.37</v>
      </c>
      <c r="I24" s="76">
        <f>SUM(F24:H24)</f>
        <v>5380.43</v>
      </c>
      <c r="J24" s="76">
        <f>SUM(J7:J23)</f>
        <v>4847.58</v>
      </c>
      <c r="K24" s="76">
        <f>SUM(K7:K23)</f>
        <v>696.72</v>
      </c>
      <c r="L24" s="76">
        <f>SUM(L7:L23)</f>
        <v>206.37</v>
      </c>
      <c r="M24" s="76">
        <f>SUM(J24:L24)</f>
        <v>5750.67</v>
      </c>
      <c r="N24" s="76">
        <f t="shared" ref="N24:R24" si="8">SUM(N7:N23)</f>
        <v>4750.5099999999984</v>
      </c>
      <c r="O24" s="76">
        <f t="shared" si="8"/>
        <v>665.06000000000006</v>
      </c>
      <c r="P24" s="76">
        <f t="shared" si="8"/>
        <v>147.36999999999998</v>
      </c>
      <c r="Q24" s="105">
        <f>N24+P24+O24</f>
        <v>5562.9399999999987</v>
      </c>
      <c r="R24" s="105">
        <f t="shared" si="8"/>
        <v>762</v>
      </c>
      <c r="S24" s="105">
        <f t="shared" ref="S24" si="9">SUM(S7:S23)</f>
        <v>339.59000000000003</v>
      </c>
      <c r="T24" s="76">
        <f>SUM(T7:T23)</f>
        <v>25084.160000000003</v>
      </c>
      <c r="U24" s="76">
        <f>SUM(U7:U23)</f>
        <v>4077.71</v>
      </c>
      <c r="V24" s="76">
        <f>SUM(V7:V23)</f>
        <v>766.4799999999999</v>
      </c>
      <c r="W24" s="76">
        <f>SUM(W7:W23)</f>
        <v>29928.35</v>
      </c>
      <c r="X24" s="2"/>
      <c r="Y24" s="113"/>
    </row>
    <row r="26" spans="1:25" ht="18.75" x14ac:dyDescent="0.3">
      <c r="A26" s="62" t="s">
        <v>93</v>
      </c>
      <c r="E26" s="7"/>
      <c r="V26" s="7"/>
    </row>
    <row r="27" spans="1:25" x14ac:dyDescent="0.25">
      <c r="U27" s="7"/>
    </row>
    <row r="33" spans="1:10" ht="15.75" thickBot="1" x14ac:dyDescent="0.3"/>
    <row r="34" spans="1:10" ht="15.75" customHeight="1" thickBot="1" x14ac:dyDescent="0.3">
      <c r="A34" s="231" t="s">
        <v>148</v>
      </c>
      <c r="B34" s="213" t="s">
        <v>199</v>
      </c>
      <c r="C34" s="214"/>
      <c r="D34" s="214"/>
      <c r="E34" s="213" t="s">
        <v>198</v>
      </c>
      <c r="F34" s="214"/>
      <c r="G34" s="214"/>
      <c r="H34" s="231" t="s">
        <v>122</v>
      </c>
    </row>
    <row r="35" spans="1:10" ht="57" thickBot="1" x14ac:dyDescent="0.3">
      <c r="A35" s="264"/>
      <c r="B35" s="123" t="s">
        <v>149</v>
      </c>
      <c r="C35" s="123" t="s">
        <v>150</v>
      </c>
      <c r="D35" s="123" t="s">
        <v>151</v>
      </c>
      <c r="E35" s="123" t="s">
        <v>152</v>
      </c>
      <c r="F35" s="123" t="s">
        <v>153</v>
      </c>
      <c r="G35" s="123" t="s">
        <v>154</v>
      </c>
      <c r="H35" s="264"/>
    </row>
    <row r="36" spans="1:10" ht="19.5" thickBot="1" x14ac:dyDescent="0.35">
      <c r="A36" s="108" t="s">
        <v>20</v>
      </c>
      <c r="B36" s="118">
        <v>3509.9064022099997</v>
      </c>
      <c r="C36" s="119">
        <v>502.76095879000002</v>
      </c>
      <c r="D36" s="119">
        <v>0</v>
      </c>
      <c r="E36" s="118">
        <v>3455.7911009999998</v>
      </c>
      <c r="F36" s="119">
        <v>167.44626</v>
      </c>
      <c r="G36" s="119">
        <v>389.43</v>
      </c>
      <c r="H36" s="118">
        <f t="shared" ref="H36:H42" si="10">SUM(E36:G36)</f>
        <v>4012.6673609999998</v>
      </c>
    </row>
    <row r="37" spans="1:10" ht="19.5" thickBot="1" x14ac:dyDescent="0.35">
      <c r="A37" s="108" t="s">
        <v>28</v>
      </c>
      <c r="B37" s="118">
        <v>508.29883023000002</v>
      </c>
      <c r="C37" s="119">
        <v>118.09036652</v>
      </c>
      <c r="D37" s="119">
        <v>0</v>
      </c>
      <c r="E37" s="118">
        <v>501.57655675000001</v>
      </c>
      <c r="F37" s="119">
        <v>29.852640000000001</v>
      </c>
      <c r="G37" s="119">
        <v>94.96</v>
      </c>
      <c r="H37" s="118">
        <f t="shared" si="10"/>
        <v>626.38919675</v>
      </c>
    </row>
    <row r="38" spans="1:10" ht="19.5" thickBot="1" x14ac:dyDescent="0.35">
      <c r="A38" s="108" t="s">
        <v>121</v>
      </c>
      <c r="B38" s="118">
        <v>760.02695692999998</v>
      </c>
      <c r="C38" s="119">
        <v>9.5123699999999971</v>
      </c>
      <c r="D38" s="119">
        <v>0</v>
      </c>
      <c r="E38" s="118">
        <v>760.02695692999998</v>
      </c>
      <c r="F38" s="119">
        <v>9.5123699999999971</v>
      </c>
      <c r="G38" s="119">
        <v>0</v>
      </c>
      <c r="H38" s="118">
        <f t="shared" si="10"/>
        <v>769.53932693000002</v>
      </c>
    </row>
    <row r="39" spans="1:10" ht="19.5" thickBot="1" x14ac:dyDescent="0.35">
      <c r="A39" s="108" t="s">
        <v>24</v>
      </c>
      <c r="B39" s="118">
        <v>521.23450378999996</v>
      </c>
      <c r="C39" s="119">
        <v>0</v>
      </c>
      <c r="D39" s="119">
        <v>0</v>
      </c>
      <c r="E39" s="118">
        <v>521.23450378999996</v>
      </c>
      <c r="F39" s="119">
        <v>0</v>
      </c>
      <c r="G39" s="119">
        <v>0</v>
      </c>
      <c r="H39" s="118">
        <f t="shared" si="10"/>
        <v>521.23450378999996</v>
      </c>
    </row>
    <row r="40" spans="1:10" ht="19.5" thickBot="1" x14ac:dyDescent="0.35">
      <c r="A40" s="108" t="s">
        <v>155</v>
      </c>
      <c r="B40" s="118">
        <v>1132.12964994</v>
      </c>
      <c r="C40" s="119">
        <v>296.48690081000001</v>
      </c>
      <c r="D40" s="119">
        <v>220.64999979999999</v>
      </c>
      <c r="E40" s="118">
        <v>1116.4832307500001</v>
      </c>
      <c r="F40" s="119">
        <v>73.873320000000007</v>
      </c>
      <c r="G40" s="119">
        <v>458.90999979999998</v>
      </c>
      <c r="H40" s="118">
        <f t="shared" si="10"/>
        <v>1649.2665505499999</v>
      </c>
    </row>
    <row r="41" spans="1:10" ht="19.5" thickBot="1" x14ac:dyDescent="0.35">
      <c r="A41" s="108" t="s">
        <v>26</v>
      </c>
      <c r="B41" s="118">
        <v>903.92001460999995</v>
      </c>
      <c r="C41" s="119">
        <v>310.71308334000003</v>
      </c>
      <c r="D41" s="119">
        <v>0</v>
      </c>
      <c r="E41" s="118">
        <v>903.92001460999995</v>
      </c>
      <c r="F41" s="119">
        <v>77.739750000000001</v>
      </c>
      <c r="G41" s="119">
        <v>232.97333334000001</v>
      </c>
      <c r="H41" s="118">
        <f t="shared" si="10"/>
        <v>1214.6330979499999</v>
      </c>
    </row>
    <row r="42" spans="1:10" ht="19.5" thickBot="1" x14ac:dyDescent="0.35">
      <c r="A42" s="108" t="s">
        <v>156</v>
      </c>
      <c r="B42" s="118">
        <v>262.26652910000001</v>
      </c>
      <c r="C42" s="119">
        <v>41.220146100000001</v>
      </c>
      <c r="D42" s="119">
        <v>0</v>
      </c>
      <c r="E42" s="118">
        <v>259.5732352</v>
      </c>
      <c r="F42" s="119">
        <v>9.8834400000000002</v>
      </c>
      <c r="G42" s="119">
        <v>34.03</v>
      </c>
      <c r="H42" s="118">
        <f t="shared" si="10"/>
        <v>303.48667520000004</v>
      </c>
    </row>
    <row r="43" spans="1:10" ht="19.5" thickBot="1" x14ac:dyDescent="0.35">
      <c r="A43" s="133" t="s">
        <v>158</v>
      </c>
      <c r="B43" s="134">
        <f>SUM(B36:B42)</f>
        <v>7597.7828868100005</v>
      </c>
      <c r="C43" s="135">
        <f t="shared" ref="C43:H43" si="11">SUM(C36:C42)</f>
        <v>1278.78382556</v>
      </c>
      <c r="D43" s="135">
        <f t="shared" si="11"/>
        <v>220.64999979999999</v>
      </c>
      <c r="E43" s="134">
        <f t="shared" si="11"/>
        <v>7518.605599030001</v>
      </c>
      <c r="F43" s="135">
        <f t="shared" si="11"/>
        <v>368.30778000000004</v>
      </c>
      <c r="G43" s="135">
        <f t="shared" si="11"/>
        <v>1210.3033331399999</v>
      </c>
      <c r="H43" s="134">
        <f t="shared" si="11"/>
        <v>9097.2167121699986</v>
      </c>
    </row>
    <row r="44" spans="1:10" ht="19.5" thickBot="1" x14ac:dyDescent="0.35">
      <c r="A44" s="108" t="s">
        <v>21</v>
      </c>
      <c r="B44" s="118">
        <v>868.46773702999997</v>
      </c>
      <c r="C44" s="119">
        <v>0</v>
      </c>
      <c r="D44" s="119">
        <v>278.46030200000001</v>
      </c>
      <c r="E44" s="118">
        <v>850.41264744</v>
      </c>
      <c r="F44" s="119">
        <v>35.375396600000002</v>
      </c>
      <c r="G44" s="119">
        <v>261.13999498999999</v>
      </c>
      <c r="H44" s="118">
        <f t="shared" ref="H44:H50" si="12">SUM(E44:G44)</f>
        <v>1146.92803903</v>
      </c>
    </row>
    <row r="45" spans="1:10" ht="19.5" thickBot="1" x14ac:dyDescent="0.35">
      <c r="A45" s="108" t="s">
        <v>30</v>
      </c>
      <c r="B45" s="118">
        <v>376.54912424000003</v>
      </c>
      <c r="C45" s="119">
        <v>12.743919999999999</v>
      </c>
      <c r="D45" s="119">
        <v>61.07284671</v>
      </c>
      <c r="E45" s="118">
        <v>376.54912424000003</v>
      </c>
      <c r="F45" s="119">
        <v>19.108311829999998</v>
      </c>
      <c r="G45" s="119">
        <v>54.708454879999998</v>
      </c>
      <c r="H45" s="118">
        <f t="shared" si="12"/>
        <v>450.36589094999999</v>
      </c>
    </row>
    <row r="46" spans="1:10" ht="19.5" thickBot="1" x14ac:dyDescent="0.35">
      <c r="A46" s="108" t="s">
        <v>157</v>
      </c>
      <c r="B46" s="118">
        <v>1618.6861082600001</v>
      </c>
      <c r="C46" s="119">
        <v>0</v>
      </c>
      <c r="D46" s="119">
        <v>266.14431766000001</v>
      </c>
      <c r="E46" s="118">
        <v>1594.33210648</v>
      </c>
      <c r="F46" s="119">
        <v>51.298319659999997</v>
      </c>
      <c r="G46" s="119">
        <v>239.19999978000001</v>
      </c>
      <c r="H46" s="118">
        <f t="shared" si="12"/>
        <v>1884.8304259200002</v>
      </c>
    </row>
    <row r="47" spans="1:10" ht="19.5" thickBot="1" x14ac:dyDescent="0.35">
      <c r="A47" s="108" t="s">
        <v>23</v>
      </c>
      <c r="B47" s="118">
        <v>8426.2922975413985</v>
      </c>
      <c r="C47" s="119">
        <v>83.195199999999986</v>
      </c>
      <c r="D47" s="119">
        <v>863.35909265999999</v>
      </c>
      <c r="E47" s="118">
        <v>8315.2225882713992</v>
      </c>
      <c r="F47" s="119">
        <v>124.79278575999999</v>
      </c>
      <c r="G47" s="119">
        <v>932.83121616999995</v>
      </c>
      <c r="H47" s="118">
        <f t="shared" si="12"/>
        <v>9372.8465902013995</v>
      </c>
      <c r="J47" s="136"/>
    </row>
    <row r="48" spans="1:10" ht="19.5" thickBot="1" x14ac:dyDescent="0.35">
      <c r="A48" s="108" t="s">
        <v>25</v>
      </c>
      <c r="B48" s="118">
        <v>316.49623601473598</v>
      </c>
      <c r="C48" s="119">
        <v>0</v>
      </c>
      <c r="D48" s="119">
        <v>172.08028554999999</v>
      </c>
      <c r="E48" s="118">
        <v>310.71963328473601</v>
      </c>
      <c r="F48" s="119">
        <v>39.78689765</v>
      </c>
      <c r="G48" s="119">
        <v>138.06999063000001</v>
      </c>
      <c r="H48" s="118">
        <f t="shared" si="12"/>
        <v>488.57652156473603</v>
      </c>
    </row>
    <row r="49" spans="1:8" ht="19.5" thickBot="1" x14ac:dyDescent="0.35">
      <c r="A49" s="108" t="s">
        <v>32</v>
      </c>
      <c r="B49" s="118">
        <v>979.21213008999996</v>
      </c>
      <c r="C49" s="119">
        <v>0</v>
      </c>
      <c r="D49" s="119">
        <v>418.57484294</v>
      </c>
      <c r="E49" s="118">
        <v>960.18577706999997</v>
      </c>
      <c r="F49" s="119">
        <v>29.25119724</v>
      </c>
      <c r="G49" s="119">
        <v>408.34999871999997</v>
      </c>
      <c r="H49" s="118">
        <f t="shared" si="12"/>
        <v>1397.7869730299999</v>
      </c>
    </row>
    <row r="50" spans="1:8" ht="19.5" thickBot="1" x14ac:dyDescent="0.35">
      <c r="A50" s="108" t="s">
        <v>27</v>
      </c>
      <c r="B50" s="118">
        <v>4972.7627813399995</v>
      </c>
      <c r="C50" s="119">
        <v>0</v>
      </c>
      <c r="D50" s="119">
        <v>854.89431207999996</v>
      </c>
      <c r="E50" s="118">
        <v>4924.8596564999998</v>
      </c>
      <c r="F50" s="119">
        <v>91.237437679999999</v>
      </c>
      <c r="G50" s="119">
        <v>811.55999924000002</v>
      </c>
      <c r="H50" s="118">
        <f t="shared" si="12"/>
        <v>5827.6570934199999</v>
      </c>
    </row>
    <row r="51" spans="1:8" ht="19.5" thickBot="1" x14ac:dyDescent="0.35">
      <c r="A51" s="133" t="s">
        <v>159</v>
      </c>
      <c r="B51" s="134">
        <f>SUM(B44:B50)</f>
        <v>17558.466414516133</v>
      </c>
      <c r="C51" s="135">
        <f t="shared" ref="C51:H51" si="13">SUM(C44:C50)</f>
        <v>95.939119999999988</v>
      </c>
      <c r="D51" s="135">
        <f t="shared" si="13"/>
        <v>2914.5859995999999</v>
      </c>
      <c r="E51" s="134">
        <f t="shared" si="13"/>
        <v>17332.281533286136</v>
      </c>
      <c r="F51" s="135">
        <f t="shared" si="13"/>
        <v>390.85034642000005</v>
      </c>
      <c r="G51" s="135">
        <f t="shared" si="13"/>
        <v>2845.8596544100001</v>
      </c>
      <c r="H51" s="134">
        <f t="shared" si="13"/>
        <v>20568.991534116132</v>
      </c>
    </row>
    <row r="52" spans="1:8" ht="19.5" thickBot="1" x14ac:dyDescent="0.35">
      <c r="A52" s="108" t="s">
        <v>36</v>
      </c>
      <c r="B52" s="118">
        <f>B43+B51</f>
        <v>25156.249301326134</v>
      </c>
      <c r="C52" s="119">
        <f t="shared" ref="C52:D52" si="14">C43+C51</f>
        <v>1374.72294556</v>
      </c>
      <c r="D52" s="119">
        <f t="shared" si="14"/>
        <v>3135.2359993999999</v>
      </c>
      <c r="E52" s="118">
        <f>E43+E51</f>
        <v>24850.887132316137</v>
      </c>
      <c r="F52" s="119">
        <f>F43+F51</f>
        <v>759.15812642000014</v>
      </c>
      <c r="G52" s="119">
        <f>G43+G51</f>
        <v>4056.1629875500003</v>
      </c>
      <c r="H52" s="118">
        <f>H43+H51</f>
        <v>29666.208246286129</v>
      </c>
    </row>
    <row r="53" spans="1:8" x14ac:dyDescent="0.25">
      <c r="H53" s="137"/>
    </row>
  </sheetData>
  <mergeCells count="10">
    <mergeCell ref="A34:A35"/>
    <mergeCell ref="B34:D34"/>
    <mergeCell ref="E34:G34"/>
    <mergeCell ref="H34:H35"/>
    <mergeCell ref="B2:W2"/>
    <mergeCell ref="B5:E5"/>
    <mergeCell ref="F5:I5"/>
    <mergeCell ref="J5:M5"/>
    <mergeCell ref="N5:Q5"/>
    <mergeCell ref="T5:W5"/>
  </mergeCells>
  <pageMargins left="0.23622047244094491" right="0.23622047244094491" top="0.74803149606299213" bottom="0.74803149606299213" header="0.31496062992125984" footer="0.31496062992125984"/>
  <pageSetup paperSize="8" scale="33" orientation="landscape" r:id="rId1"/>
  <ignoredErrors>
    <ignoredError sqref="U7:U24 Q24 M24 I24 E24" formula="1"/>
    <ignoredError sqref="I21 H44:H52 H41:H42 H36:H40" formulaRange="1"/>
    <ignoredError sqref="H43"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9"/>
  <sheetViews>
    <sheetView workbookViewId="0">
      <pane ySplit="1" topLeftCell="A2" activePane="bottomLeft" state="frozen"/>
      <selection pane="bottomLeft"/>
    </sheetView>
  </sheetViews>
  <sheetFormatPr baseColWidth="10" defaultColWidth="11.42578125" defaultRowHeight="15" x14ac:dyDescent="0.25"/>
  <cols>
    <col min="1" max="1" width="120.42578125" customWidth="1"/>
  </cols>
  <sheetData>
    <row r="1" spans="1:1" s="99" customFormat="1" ht="18.75" x14ac:dyDescent="0.3">
      <c r="A1" s="99" t="s">
        <v>120</v>
      </c>
    </row>
    <row r="3" spans="1:1" x14ac:dyDescent="0.25">
      <c r="A3" s="96" t="s">
        <v>112</v>
      </c>
    </row>
    <row r="4" spans="1:1" ht="60" x14ac:dyDescent="0.25">
      <c r="A4" s="96" t="s">
        <v>94</v>
      </c>
    </row>
    <row r="5" spans="1:1" ht="105" x14ac:dyDescent="0.25">
      <c r="A5" s="96" t="s">
        <v>95</v>
      </c>
    </row>
    <row r="6" spans="1:1" ht="45" x14ac:dyDescent="0.25">
      <c r="A6" s="96" t="s">
        <v>68</v>
      </c>
    </row>
    <row r="7" spans="1:1" ht="45" x14ac:dyDescent="0.25">
      <c r="A7" s="97" t="s">
        <v>96</v>
      </c>
    </row>
    <row r="8" spans="1:1" ht="30" x14ac:dyDescent="0.25">
      <c r="A8" s="97" t="s">
        <v>97</v>
      </c>
    </row>
    <row r="9" spans="1:1" ht="30" x14ac:dyDescent="0.25">
      <c r="A9" s="96" t="s">
        <v>98</v>
      </c>
    </row>
    <row r="10" spans="1:1" ht="45" x14ac:dyDescent="0.25">
      <c r="A10" s="96" t="s">
        <v>99</v>
      </c>
    </row>
    <row r="11" spans="1:1" ht="45" x14ac:dyDescent="0.25">
      <c r="A11" s="96" t="s">
        <v>100</v>
      </c>
    </row>
    <row r="12" spans="1:1" x14ac:dyDescent="0.25">
      <c r="A12" s="96"/>
    </row>
    <row r="13" spans="1:1" x14ac:dyDescent="0.25">
      <c r="A13" s="96" t="s">
        <v>111</v>
      </c>
    </row>
    <row r="14" spans="1:1" x14ac:dyDescent="0.25">
      <c r="A14" s="96"/>
    </row>
    <row r="15" spans="1:1" ht="90" x14ac:dyDescent="0.25">
      <c r="A15" s="96" t="s">
        <v>69</v>
      </c>
    </row>
    <row r="16" spans="1:1" ht="30" x14ac:dyDescent="0.25">
      <c r="A16" s="96" t="s">
        <v>70</v>
      </c>
    </row>
    <row r="17" spans="1:1" x14ac:dyDescent="0.25">
      <c r="A17" s="96"/>
    </row>
    <row r="18" spans="1:1" ht="105" x14ac:dyDescent="0.25">
      <c r="A18" s="96" t="s">
        <v>101</v>
      </c>
    </row>
    <row r="19" spans="1:1" x14ac:dyDescent="0.25">
      <c r="A19" s="96"/>
    </row>
    <row r="20" spans="1:1" x14ac:dyDescent="0.25">
      <c r="A20" s="96" t="s">
        <v>71</v>
      </c>
    </row>
    <row r="21" spans="1:1" ht="30" x14ac:dyDescent="0.25">
      <c r="A21" s="96" t="s">
        <v>102</v>
      </c>
    </row>
    <row r="22" spans="1:1" x14ac:dyDescent="0.25">
      <c r="A22" s="96" t="s">
        <v>103</v>
      </c>
    </row>
    <row r="23" spans="1:1" x14ac:dyDescent="0.25">
      <c r="A23" s="96" t="s">
        <v>104</v>
      </c>
    </row>
    <row r="24" spans="1:1" x14ac:dyDescent="0.25">
      <c r="A24" s="96"/>
    </row>
    <row r="25" spans="1:1" ht="30" x14ac:dyDescent="0.25">
      <c r="A25" s="96" t="s">
        <v>72</v>
      </c>
    </row>
    <row r="26" spans="1:1" x14ac:dyDescent="0.25">
      <c r="A26" s="96"/>
    </row>
    <row r="27" spans="1:1" ht="60" x14ac:dyDescent="0.25">
      <c r="A27" s="96" t="s">
        <v>105</v>
      </c>
    </row>
    <row r="28" spans="1:1" x14ac:dyDescent="0.25">
      <c r="A28" s="96"/>
    </row>
    <row r="29" spans="1:1" ht="75" x14ac:dyDescent="0.25">
      <c r="A29" s="96" t="s">
        <v>106</v>
      </c>
    </row>
    <row r="30" spans="1:1" x14ac:dyDescent="0.25">
      <c r="A30" s="96"/>
    </row>
    <row r="31" spans="1:1" ht="30" x14ac:dyDescent="0.25">
      <c r="A31" s="196" t="s">
        <v>265</v>
      </c>
    </row>
    <row r="32" spans="1:1" x14ac:dyDescent="0.25">
      <c r="A32" s="96"/>
    </row>
    <row r="33" spans="1:1" ht="60" x14ac:dyDescent="0.25">
      <c r="A33" s="98" t="s">
        <v>107</v>
      </c>
    </row>
    <row r="34" spans="1:1" ht="45" x14ac:dyDescent="0.25">
      <c r="A34" s="98" t="s">
        <v>108</v>
      </c>
    </row>
    <row r="35" spans="1:1" ht="45" x14ac:dyDescent="0.25">
      <c r="A35" s="98" t="s">
        <v>109</v>
      </c>
    </row>
    <row r="36" spans="1:1" x14ac:dyDescent="0.25">
      <c r="A36" s="96"/>
    </row>
    <row r="37" spans="1:1" ht="30" x14ac:dyDescent="0.25">
      <c r="A37" s="98" t="s">
        <v>110</v>
      </c>
    </row>
    <row r="38" spans="1:1" x14ac:dyDescent="0.25">
      <c r="A38" s="96"/>
    </row>
    <row r="39" spans="1:1" ht="60" x14ac:dyDescent="0.25">
      <c r="A39" s="98" t="s">
        <v>266</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93"/>
  <sheetViews>
    <sheetView workbookViewId="0">
      <pane ySplit="1" topLeftCell="A65" activePane="bottomLeft" state="frozen"/>
      <selection pane="bottomLeft" activeCell="B73" sqref="B73"/>
    </sheetView>
  </sheetViews>
  <sheetFormatPr baseColWidth="10" defaultRowHeight="15" x14ac:dyDescent="0.25"/>
  <cols>
    <col min="1" max="1" width="181.140625" customWidth="1"/>
  </cols>
  <sheetData>
    <row r="1" spans="1:1" ht="18.75" x14ac:dyDescent="0.3">
      <c r="A1" s="99" t="s">
        <v>113</v>
      </c>
    </row>
    <row r="3" spans="1:1" x14ac:dyDescent="0.25">
      <c r="A3" s="93" t="s">
        <v>58</v>
      </c>
    </row>
    <row r="4" spans="1:1" x14ac:dyDescent="0.25">
      <c r="A4" s="94" t="s">
        <v>73</v>
      </c>
    </row>
    <row r="5" spans="1:1" x14ac:dyDescent="0.25">
      <c r="A5" s="94" t="s">
        <v>74</v>
      </c>
    </row>
    <row r="6" spans="1:1" x14ac:dyDescent="0.25">
      <c r="A6" s="94" t="s">
        <v>75</v>
      </c>
    </row>
    <row r="7" spans="1:1" x14ac:dyDescent="0.25">
      <c r="A7" s="94" t="s">
        <v>76</v>
      </c>
    </row>
    <row r="8" spans="1:1" x14ac:dyDescent="0.25">
      <c r="A8" s="94" t="s">
        <v>114</v>
      </c>
    </row>
    <row r="9" spans="1:1" x14ac:dyDescent="0.25">
      <c r="A9" s="94"/>
    </row>
    <row r="10" spans="1:1" x14ac:dyDescent="0.25">
      <c r="A10" s="93" t="s">
        <v>59</v>
      </c>
    </row>
    <row r="11" spans="1:1" x14ac:dyDescent="0.25">
      <c r="A11" s="94" t="s">
        <v>77</v>
      </c>
    </row>
    <row r="12" spans="1:1" x14ac:dyDescent="0.25">
      <c r="A12" s="94" t="s">
        <v>74</v>
      </c>
    </row>
    <row r="13" spans="1:1" x14ac:dyDescent="0.25">
      <c r="A13" s="94" t="s">
        <v>78</v>
      </c>
    </row>
    <row r="14" spans="1:1" x14ac:dyDescent="0.25">
      <c r="A14" s="94" t="s">
        <v>79</v>
      </c>
    </row>
    <row r="15" spans="1:1" x14ac:dyDescent="0.25">
      <c r="A15" s="94" t="s">
        <v>115</v>
      </c>
    </row>
    <row r="16" spans="1:1" x14ac:dyDescent="0.25">
      <c r="A16" s="94"/>
    </row>
    <row r="17" spans="1:1" x14ac:dyDescent="0.25">
      <c r="A17" s="95">
        <v>2014</v>
      </c>
    </row>
    <row r="18" spans="1:1" x14ac:dyDescent="0.25">
      <c r="A18" s="94" t="s">
        <v>80</v>
      </c>
    </row>
    <row r="19" spans="1:1" x14ac:dyDescent="0.25">
      <c r="A19" s="94" t="s">
        <v>74</v>
      </c>
    </row>
    <row r="20" spans="1:1" x14ac:dyDescent="0.25">
      <c r="A20" s="94" t="s">
        <v>81</v>
      </c>
    </row>
    <row r="21" spans="1:1" x14ac:dyDescent="0.25">
      <c r="A21" s="94" t="s">
        <v>82</v>
      </c>
    </row>
    <row r="22" spans="1:1" x14ac:dyDescent="0.25">
      <c r="A22" s="94"/>
    </row>
    <row r="23" spans="1:1" x14ac:dyDescent="0.25">
      <c r="A23" s="95">
        <v>2015</v>
      </c>
    </row>
    <row r="24" spans="1:1" x14ac:dyDescent="0.25">
      <c r="A24" s="94" t="s">
        <v>83</v>
      </c>
    </row>
    <row r="25" spans="1:1" x14ac:dyDescent="0.25">
      <c r="A25" s="94" t="s">
        <v>84</v>
      </c>
    </row>
    <row r="26" spans="1:1" x14ac:dyDescent="0.25">
      <c r="A26" s="94" t="s">
        <v>85</v>
      </c>
    </row>
    <row r="27" spans="1:1" x14ac:dyDescent="0.25">
      <c r="A27" s="94" t="s">
        <v>86</v>
      </c>
    </row>
    <row r="28" spans="1:1" x14ac:dyDescent="0.25">
      <c r="A28" s="94" t="s">
        <v>87</v>
      </c>
    </row>
    <row r="29" spans="1:1" x14ac:dyDescent="0.25">
      <c r="A29" s="94" t="s">
        <v>116</v>
      </c>
    </row>
    <row r="30" spans="1:1" x14ac:dyDescent="0.25">
      <c r="A30" s="94" t="s">
        <v>88</v>
      </c>
    </row>
    <row r="31" spans="1:1" x14ac:dyDescent="0.25">
      <c r="A31" s="195"/>
    </row>
    <row r="32" spans="1:1" x14ac:dyDescent="0.25">
      <c r="A32" s="195"/>
    </row>
    <row r="33" spans="1:1" x14ac:dyDescent="0.25">
      <c r="A33" s="94"/>
    </row>
    <row r="34" spans="1:1" x14ac:dyDescent="0.25">
      <c r="A34" s="95">
        <v>2016</v>
      </c>
    </row>
    <row r="35" spans="1:1" x14ac:dyDescent="0.25">
      <c r="A35" s="94" t="s">
        <v>83</v>
      </c>
    </row>
    <row r="36" spans="1:1" x14ac:dyDescent="0.25">
      <c r="A36" s="94" t="s">
        <v>89</v>
      </c>
    </row>
    <row r="37" spans="1:1" x14ac:dyDescent="0.25">
      <c r="A37" s="94" t="s">
        <v>90</v>
      </c>
    </row>
    <row r="38" spans="1:1" x14ac:dyDescent="0.25">
      <c r="A38" s="94" t="s">
        <v>91</v>
      </c>
    </row>
    <row r="39" spans="1:1" x14ac:dyDescent="0.25">
      <c r="A39" s="94" t="s">
        <v>92</v>
      </c>
    </row>
    <row r="40" spans="1:1" x14ac:dyDescent="0.25">
      <c r="A40" s="195"/>
    </row>
    <row r="41" spans="1:1" x14ac:dyDescent="0.25">
      <c r="A41" s="195"/>
    </row>
    <row r="43" spans="1:1" x14ac:dyDescent="0.25">
      <c r="A43" s="95">
        <v>2017</v>
      </c>
    </row>
    <row r="44" spans="1:1" x14ac:dyDescent="0.25">
      <c r="A44" s="94" t="s">
        <v>83</v>
      </c>
    </row>
    <row r="45" spans="1:1" x14ac:dyDescent="0.25">
      <c r="A45" s="94" t="s">
        <v>89</v>
      </c>
    </row>
    <row r="46" spans="1:1" x14ac:dyDescent="0.25">
      <c r="A46" s="94" t="s">
        <v>90</v>
      </c>
    </row>
    <row r="47" spans="1:1" x14ac:dyDescent="0.25">
      <c r="A47" s="94" t="s">
        <v>91</v>
      </c>
    </row>
    <row r="48" spans="1:1" x14ac:dyDescent="0.25">
      <c r="A48" s="94" t="s">
        <v>263</v>
      </c>
    </row>
    <row r="49" spans="1:1" x14ac:dyDescent="0.25">
      <c r="A49" s="143"/>
    </row>
    <row r="50" spans="1:1" x14ac:dyDescent="0.25">
      <c r="A50" s="95">
        <v>2018</v>
      </c>
    </row>
    <row r="51" spans="1:1" x14ac:dyDescent="0.25">
      <c r="A51" s="94" t="s">
        <v>83</v>
      </c>
    </row>
    <row r="52" spans="1:1" x14ac:dyDescent="0.25">
      <c r="A52" s="94" t="s">
        <v>89</v>
      </c>
    </row>
    <row r="53" spans="1:1" x14ac:dyDescent="0.25">
      <c r="A53" s="94" t="s">
        <v>90</v>
      </c>
    </row>
    <row r="54" spans="1:1" x14ac:dyDescent="0.25">
      <c r="A54" s="94" t="s">
        <v>91</v>
      </c>
    </row>
    <row r="55" spans="1:1" x14ac:dyDescent="0.25">
      <c r="A55" s="94" t="s">
        <v>263</v>
      </c>
    </row>
    <row r="56" spans="1:1" x14ac:dyDescent="0.25">
      <c r="A56" s="143"/>
    </row>
    <row r="57" spans="1:1" x14ac:dyDescent="0.25">
      <c r="A57" s="95">
        <v>2019</v>
      </c>
    </row>
    <row r="58" spans="1:1" x14ac:dyDescent="0.25">
      <c r="A58" s="94" t="s">
        <v>91</v>
      </c>
    </row>
    <row r="59" spans="1:1" x14ac:dyDescent="0.25">
      <c r="A59" s="94" t="s">
        <v>263</v>
      </c>
    </row>
    <row r="60" spans="1:1" x14ac:dyDescent="0.25">
      <c r="A60" s="143"/>
    </row>
    <row r="61" spans="1:1" x14ac:dyDescent="0.25">
      <c r="A61" s="95">
        <v>2020</v>
      </c>
    </row>
    <row r="62" spans="1:1" x14ac:dyDescent="0.25">
      <c r="A62" s="94" t="s">
        <v>91</v>
      </c>
    </row>
    <row r="63" spans="1:1" x14ac:dyDescent="0.25">
      <c r="A63" s="94" t="s">
        <v>263</v>
      </c>
    </row>
    <row r="64" spans="1:1" x14ac:dyDescent="0.25">
      <c r="A64" s="94"/>
    </row>
    <row r="65" spans="1:1" x14ac:dyDescent="0.25">
      <c r="A65" s="95">
        <v>2021</v>
      </c>
    </row>
    <row r="66" spans="1:1" x14ac:dyDescent="0.25">
      <c r="A66" s="94" t="s">
        <v>91</v>
      </c>
    </row>
    <row r="67" spans="1:1" x14ac:dyDescent="0.25">
      <c r="A67" s="94" t="s">
        <v>263</v>
      </c>
    </row>
    <row r="68" spans="1:1" x14ac:dyDescent="0.25">
      <c r="A68" s="94" t="s">
        <v>264</v>
      </c>
    </row>
    <row r="69" spans="1:1" x14ac:dyDescent="0.25">
      <c r="A69" s="143"/>
    </row>
    <row r="70" spans="1:1" x14ac:dyDescent="0.25">
      <c r="A70" s="95">
        <v>2022</v>
      </c>
    </row>
    <row r="71" spans="1:1" x14ac:dyDescent="0.25">
      <c r="A71" s="94" t="s">
        <v>91</v>
      </c>
    </row>
    <row r="72" spans="1:1" x14ac:dyDescent="0.25">
      <c r="A72" s="94" t="s">
        <v>263</v>
      </c>
    </row>
    <row r="73" spans="1:1" x14ac:dyDescent="0.25">
      <c r="A73" s="94" t="s">
        <v>264</v>
      </c>
    </row>
    <row r="74" spans="1:1" x14ac:dyDescent="0.25">
      <c r="A74" s="94" t="s">
        <v>268</v>
      </c>
    </row>
    <row r="76" spans="1:1" x14ac:dyDescent="0.25">
      <c r="A76" s="95">
        <v>2023</v>
      </c>
    </row>
    <row r="77" spans="1:1" x14ac:dyDescent="0.25">
      <c r="A77" s="94" t="s">
        <v>91</v>
      </c>
    </row>
    <row r="78" spans="1:1" x14ac:dyDescent="0.25">
      <c r="A78" s="94" t="s">
        <v>263</v>
      </c>
    </row>
    <row r="79" spans="1:1" x14ac:dyDescent="0.25">
      <c r="A79" s="94" t="s">
        <v>264</v>
      </c>
    </row>
    <row r="81" spans="1:1" x14ac:dyDescent="0.25">
      <c r="A81" s="95">
        <v>2024</v>
      </c>
    </row>
    <row r="82" spans="1:1" x14ac:dyDescent="0.25">
      <c r="A82" s="94" t="s">
        <v>91</v>
      </c>
    </row>
    <row r="83" spans="1:1" x14ac:dyDescent="0.25">
      <c r="A83" s="94" t="s">
        <v>263</v>
      </c>
    </row>
    <row r="84" spans="1:1" x14ac:dyDescent="0.25">
      <c r="A84" s="94" t="s">
        <v>264</v>
      </c>
    </row>
    <row r="85" spans="1:1" x14ac:dyDescent="0.25">
      <c r="A85" s="94" t="s">
        <v>335</v>
      </c>
    </row>
    <row r="86" spans="1:1" x14ac:dyDescent="0.25">
      <c r="A86" s="94" t="s">
        <v>341</v>
      </c>
    </row>
    <row r="88" spans="1:1" x14ac:dyDescent="0.25">
      <c r="A88" s="95">
        <v>2025</v>
      </c>
    </row>
    <row r="89" spans="1:1" x14ac:dyDescent="0.25">
      <c r="A89" s="94" t="s">
        <v>91</v>
      </c>
    </row>
    <row r="90" spans="1:1" x14ac:dyDescent="0.25">
      <c r="A90" s="94" t="s">
        <v>263</v>
      </c>
    </row>
    <row r="91" spans="1:1" x14ac:dyDescent="0.25">
      <c r="A91" s="94" t="s">
        <v>264</v>
      </c>
    </row>
    <row r="92" spans="1:1" x14ac:dyDescent="0.25">
      <c r="A92" s="94" t="s">
        <v>335</v>
      </c>
    </row>
    <row r="93" spans="1:1" x14ac:dyDescent="0.25">
      <c r="A93" s="94" t="s">
        <v>336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M71"/>
  <sheetViews>
    <sheetView showGridLines="0" zoomScale="70" zoomScaleNormal="70" workbookViewId="0">
      <pane xSplit="1" ySplit="3" topLeftCell="CA4" activePane="bottomRight" state="frozen"/>
      <selection pane="topRight" activeCell="B1" sqref="B1"/>
      <selection pane="bottomLeft" activeCell="A4" sqref="A4"/>
      <selection pane="bottomRight" activeCell="CL21" sqref="CL21"/>
    </sheetView>
  </sheetViews>
  <sheetFormatPr baseColWidth="10" defaultColWidth="11.42578125" defaultRowHeight="15" x14ac:dyDescent="0.25"/>
  <cols>
    <col min="1" max="1" width="38.5703125" customWidth="1"/>
    <col min="2" max="62" width="20.5703125" customWidth="1"/>
    <col min="63" max="63" width="16.42578125" customWidth="1"/>
    <col min="64" max="65" width="14.5703125" customWidth="1"/>
    <col min="66" max="66" width="16.5703125" customWidth="1"/>
    <col min="67" max="89" width="15.42578125" customWidth="1"/>
    <col min="90" max="90" width="20.5703125" customWidth="1"/>
  </cols>
  <sheetData>
    <row r="1" spans="1:91" ht="54" customHeight="1" thickBot="1" x14ac:dyDescent="0.3">
      <c r="A1" s="143"/>
      <c r="B1" s="238" t="s">
        <v>0</v>
      </c>
      <c r="C1" s="239"/>
      <c r="D1" s="239"/>
      <c r="E1" s="239"/>
      <c r="F1" s="239"/>
      <c r="G1" s="239"/>
      <c r="H1" s="240"/>
      <c r="I1" s="210" t="s">
        <v>51</v>
      </c>
      <c r="J1" s="238" t="s">
        <v>1</v>
      </c>
      <c r="K1" s="239"/>
      <c r="L1" s="239"/>
      <c r="M1" s="239"/>
      <c r="N1" s="239"/>
      <c r="O1" s="239"/>
      <c r="P1" s="240"/>
      <c r="Q1" s="210" t="s">
        <v>52</v>
      </c>
      <c r="R1" s="238" t="s">
        <v>2</v>
      </c>
      <c r="S1" s="239"/>
      <c r="T1" s="239"/>
      <c r="U1" s="239"/>
      <c r="V1" s="239"/>
      <c r="W1" s="239"/>
      <c r="X1" s="210" t="s">
        <v>53</v>
      </c>
      <c r="Y1" s="238" t="s">
        <v>3</v>
      </c>
      <c r="Z1" s="239"/>
      <c r="AA1" s="239"/>
      <c r="AB1" s="239"/>
      <c r="AC1" s="239"/>
      <c r="AD1" s="239"/>
      <c r="AE1" s="239"/>
      <c r="AF1" s="239"/>
      <c r="AG1" s="239"/>
      <c r="AH1" s="210" t="s">
        <v>54</v>
      </c>
      <c r="AI1" s="238" t="s">
        <v>4</v>
      </c>
      <c r="AJ1" s="241"/>
      <c r="AK1" s="241"/>
      <c r="AL1" s="241"/>
      <c r="AM1" s="241"/>
      <c r="AN1" s="241"/>
      <c r="AO1" s="241"/>
      <c r="AP1" s="210" t="s">
        <v>55</v>
      </c>
      <c r="AQ1" s="238" t="s">
        <v>123</v>
      </c>
      <c r="AR1" s="241"/>
      <c r="AS1" s="241"/>
      <c r="AT1" s="241"/>
      <c r="AU1" s="241"/>
      <c r="AV1" s="241"/>
      <c r="AW1" s="241"/>
      <c r="AX1" s="219" t="s">
        <v>124</v>
      </c>
      <c r="AY1" s="238" t="s">
        <v>128</v>
      </c>
      <c r="AZ1" s="241"/>
      <c r="BA1" s="241"/>
      <c r="BB1" s="241"/>
      <c r="BC1" s="241"/>
      <c r="BD1" s="241"/>
      <c r="BE1" s="241"/>
      <c r="BF1" s="219" t="s">
        <v>129</v>
      </c>
      <c r="BG1" s="213" t="s">
        <v>165</v>
      </c>
      <c r="BH1" s="214"/>
      <c r="BI1" s="215"/>
      <c r="BJ1" s="219" t="s">
        <v>166</v>
      </c>
      <c r="BK1" s="213" t="s">
        <v>193</v>
      </c>
      <c r="BL1" s="214"/>
      <c r="BM1" s="215"/>
      <c r="BN1" s="219" t="s">
        <v>194</v>
      </c>
      <c r="BO1" s="213" t="s">
        <v>216</v>
      </c>
      <c r="BP1" s="214"/>
      <c r="BQ1" s="214"/>
      <c r="BR1" s="215"/>
      <c r="BS1" s="210" t="s">
        <v>217</v>
      </c>
      <c r="BT1" s="214" t="s">
        <v>240</v>
      </c>
      <c r="BU1" s="214"/>
      <c r="BV1" s="214"/>
      <c r="BW1" s="215"/>
      <c r="BX1" s="210" t="s">
        <v>241</v>
      </c>
      <c r="BY1" s="214" t="s">
        <v>280</v>
      </c>
      <c r="BZ1" s="214"/>
      <c r="CA1" s="214"/>
      <c r="CB1" s="215"/>
      <c r="CC1" s="210" t="s">
        <v>281</v>
      </c>
      <c r="CD1" s="214" t="s">
        <v>304</v>
      </c>
      <c r="CE1" s="214"/>
      <c r="CF1" s="215"/>
      <c r="CG1" s="210" t="s">
        <v>305</v>
      </c>
      <c r="CH1" s="214" t="s">
        <v>325</v>
      </c>
      <c r="CI1" s="214"/>
      <c r="CJ1" s="215"/>
      <c r="CK1" s="219" t="s">
        <v>326</v>
      </c>
      <c r="CL1" s="210" t="s">
        <v>327</v>
      </c>
    </row>
    <row r="2" spans="1:91" ht="54.75" customHeight="1" thickBot="1" x14ac:dyDescent="0.3">
      <c r="A2" s="143"/>
      <c r="B2" s="229" t="s">
        <v>61</v>
      </c>
      <c r="C2" s="230"/>
      <c r="D2" s="237"/>
      <c r="E2" s="227" t="s">
        <v>64</v>
      </c>
      <c r="F2" s="229" t="s">
        <v>62</v>
      </c>
      <c r="G2" s="230"/>
      <c r="H2" s="231" t="s">
        <v>63</v>
      </c>
      <c r="I2" s="224"/>
      <c r="J2" s="229" t="s">
        <v>61</v>
      </c>
      <c r="K2" s="230"/>
      <c r="L2" s="237"/>
      <c r="M2" s="227" t="s">
        <v>64</v>
      </c>
      <c r="N2" s="229" t="s">
        <v>62</v>
      </c>
      <c r="O2" s="230"/>
      <c r="P2" s="231" t="s">
        <v>63</v>
      </c>
      <c r="Q2" s="224"/>
      <c r="R2" s="232" t="s">
        <v>61</v>
      </c>
      <c r="S2" s="236"/>
      <c r="T2" s="227" t="s">
        <v>64</v>
      </c>
      <c r="U2" s="229" t="s">
        <v>62</v>
      </c>
      <c r="V2" s="230"/>
      <c r="W2" s="231" t="s">
        <v>63</v>
      </c>
      <c r="X2" s="224"/>
      <c r="Y2" s="232" t="s">
        <v>65</v>
      </c>
      <c r="Z2" s="233"/>
      <c r="AA2" s="233"/>
      <c r="AB2" s="233"/>
      <c r="AC2" s="227" t="s">
        <v>64</v>
      </c>
      <c r="AD2" s="234" t="s">
        <v>141</v>
      </c>
      <c r="AE2" s="235"/>
      <c r="AF2" s="236"/>
      <c r="AG2" s="231" t="s">
        <v>63</v>
      </c>
      <c r="AH2" s="224"/>
      <c r="AI2" s="217" t="s">
        <v>65</v>
      </c>
      <c r="AJ2" s="217"/>
      <c r="AK2" s="242"/>
      <c r="AL2" s="227" t="s">
        <v>64</v>
      </c>
      <c r="AM2" s="216" t="s">
        <v>142</v>
      </c>
      <c r="AN2" s="217"/>
      <c r="AO2" s="231" t="s">
        <v>63</v>
      </c>
      <c r="AP2" s="224"/>
      <c r="AQ2" s="243" t="s">
        <v>65</v>
      </c>
      <c r="AR2" s="217"/>
      <c r="AS2" s="242"/>
      <c r="AT2" s="227" t="s">
        <v>64</v>
      </c>
      <c r="AU2" s="216" t="s">
        <v>142</v>
      </c>
      <c r="AV2" s="217"/>
      <c r="AW2" s="231" t="s">
        <v>63</v>
      </c>
      <c r="AX2" s="220"/>
      <c r="AY2" s="243" t="s">
        <v>65</v>
      </c>
      <c r="AZ2" s="217"/>
      <c r="BA2" s="242"/>
      <c r="BB2" s="227" t="s">
        <v>64</v>
      </c>
      <c r="BC2" s="216" t="s">
        <v>142</v>
      </c>
      <c r="BD2" s="217"/>
      <c r="BE2" s="231" t="s">
        <v>63</v>
      </c>
      <c r="BF2" s="220"/>
      <c r="BG2" s="216" t="s">
        <v>142</v>
      </c>
      <c r="BH2" s="217"/>
      <c r="BI2" s="222" t="s">
        <v>63</v>
      </c>
      <c r="BJ2" s="220"/>
      <c r="BK2" s="216" t="s">
        <v>142</v>
      </c>
      <c r="BL2" s="217"/>
      <c r="BM2" s="222" t="s">
        <v>63</v>
      </c>
      <c r="BN2" s="220"/>
      <c r="BO2" s="216" t="s">
        <v>142</v>
      </c>
      <c r="BP2" s="217"/>
      <c r="BQ2" s="218"/>
      <c r="BR2" s="222" t="s">
        <v>63</v>
      </c>
      <c r="BS2" s="224"/>
      <c r="BT2" s="217" t="s">
        <v>142</v>
      </c>
      <c r="BU2" s="217"/>
      <c r="BV2" s="218"/>
      <c r="BW2" s="222" t="s">
        <v>63</v>
      </c>
      <c r="BX2" s="224"/>
      <c r="BY2" s="217" t="s">
        <v>142</v>
      </c>
      <c r="BZ2" s="217"/>
      <c r="CA2" s="218"/>
      <c r="CB2" s="222" t="s">
        <v>63</v>
      </c>
      <c r="CC2" s="224"/>
      <c r="CD2" s="217" t="s">
        <v>142</v>
      </c>
      <c r="CE2" s="217"/>
      <c r="CF2" s="222" t="s">
        <v>63</v>
      </c>
      <c r="CG2" s="224"/>
      <c r="CH2" s="217" t="s">
        <v>142</v>
      </c>
      <c r="CI2" s="217"/>
      <c r="CJ2" s="222" t="s">
        <v>63</v>
      </c>
      <c r="CK2" s="220"/>
      <c r="CL2" s="211"/>
    </row>
    <row r="3" spans="1:91" ht="95.1" customHeight="1" thickBot="1" x14ac:dyDescent="0.3">
      <c r="A3" s="143"/>
      <c r="B3" s="121" t="s">
        <v>10</v>
      </c>
      <c r="C3" s="40" t="s">
        <v>11</v>
      </c>
      <c r="D3" s="40" t="s">
        <v>181</v>
      </c>
      <c r="E3" s="228"/>
      <c r="F3" s="40" t="s">
        <v>159</v>
      </c>
      <c r="G3" s="40" t="s">
        <v>12</v>
      </c>
      <c r="H3" s="223"/>
      <c r="I3" s="224"/>
      <c r="J3" s="144" t="s">
        <v>10</v>
      </c>
      <c r="K3" s="3" t="s">
        <v>11</v>
      </c>
      <c r="L3" s="3" t="s">
        <v>13</v>
      </c>
      <c r="M3" s="228"/>
      <c r="N3" s="40" t="s">
        <v>159</v>
      </c>
      <c r="O3" s="3" t="s">
        <v>14</v>
      </c>
      <c r="P3" s="223"/>
      <c r="Q3" s="224"/>
      <c r="R3" s="121" t="s">
        <v>10</v>
      </c>
      <c r="S3" s="40" t="s">
        <v>11</v>
      </c>
      <c r="T3" s="228"/>
      <c r="U3" s="40" t="s">
        <v>159</v>
      </c>
      <c r="V3" s="40" t="s">
        <v>16</v>
      </c>
      <c r="W3" s="223"/>
      <c r="X3" s="225"/>
      <c r="Y3" s="121" t="s">
        <v>10</v>
      </c>
      <c r="Z3" s="40" t="s">
        <v>11</v>
      </c>
      <c r="AA3" s="40" t="s">
        <v>17</v>
      </c>
      <c r="AB3" s="145" t="s">
        <v>18</v>
      </c>
      <c r="AC3" s="228"/>
      <c r="AD3" s="40" t="s">
        <v>182</v>
      </c>
      <c r="AE3" s="40" t="s">
        <v>159</v>
      </c>
      <c r="AF3" s="40" t="s">
        <v>183</v>
      </c>
      <c r="AG3" s="223"/>
      <c r="AH3" s="225"/>
      <c r="AI3" s="41" t="s">
        <v>10</v>
      </c>
      <c r="AJ3" s="40" t="s">
        <v>11</v>
      </c>
      <c r="AK3" s="40" t="s">
        <v>19</v>
      </c>
      <c r="AL3" s="228"/>
      <c r="AM3" s="40" t="s">
        <v>182</v>
      </c>
      <c r="AN3" s="40" t="s">
        <v>159</v>
      </c>
      <c r="AO3" s="223"/>
      <c r="AP3" s="225"/>
      <c r="AQ3" s="121" t="s">
        <v>10</v>
      </c>
      <c r="AR3" s="40" t="s">
        <v>11</v>
      </c>
      <c r="AS3" s="40" t="s">
        <v>19</v>
      </c>
      <c r="AT3" s="228"/>
      <c r="AU3" s="40" t="s">
        <v>182</v>
      </c>
      <c r="AV3" s="40" t="s">
        <v>159</v>
      </c>
      <c r="AW3" s="223"/>
      <c r="AX3" s="221"/>
      <c r="AY3" s="121" t="s">
        <v>10</v>
      </c>
      <c r="AZ3" s="40" t="s">
        <v>11</v>
      </c>
      <c r="BA3" s="40" t="s">
        <v>19</v>
      </c>
      <c r="BB3" s="228"/>
      <c r="BC3" s="40" t="s">
        <v>182</v>
      </c>
      <c r="BD3" s="40" t="s">
        <v>159</v>
      </c>
      <c r="BE3" s="223"/>
      <c r="BF3" s="221"/>
      <c r="BG3" s="40" t="s">
        <v>182</v>
      </c>
      <c r="BH3" s="40" t="s">
        <v>159</v>
      </c>
      <c r="BI3" s="223"/>
      <c r="BJ3" s="221"/>
      <c r="BK3" s="40" t="s">
        <v>182</v>
      </c>
      <c r="BL3" s="40" t="s">
        <v>159</v>
      </c>
      <c r="BM3" s="223"/>
      <c r="BN3" s="221"/>
      <c r="BO3" s="40" t="s">
        <v>182</v>
      </c>
      <c r="BP3" s="40" t="s">
        <v>159</v>
      </c>
      <c r="BQ3" s="40" t="s">
        <v>224</v>
      </c>
      <c r="BR3" s="223"/>
      <c r="BS3" s="225"/>
      <c r="BT3" s="182" t="s">
        <v>182</v>
      </c>
      <c r="BU3" s="40" t="s">
        <v>159</v>
      </c>
      <c r="BV3" s="40" t="s">
        <v>224</v>
      </c>
      <c r="BW3" s="223"/>
      <c r="BX3" s="225"/>
      <c r="BY3" s="182" t="s">
        <v>182</v>
      </c>
      <c r="BZ3" s="40" t="s">
        <v>159</v>
      </c>
      <c r="CA3" s="40" t="s">
        <v>224</v>
      </c>
      <c r="CB3" s="223"/>
      <c r="CC3" s="225"/>
      <c r="CD3" s="182" t="s">
        <v>182</v>
      </c>
      <c r="CE3" s="40" t="s">
        <v>159</v>
      </c>
      <c r="CF3" s="223"/>
      <c r="CG3" s="225"/>
      <c r="CH3" s="182" t="s">
        <v>182</v>
      </c>
      <c r="CI3" s="40" t="s">
        <v>159</v>
      </c>
      <c r="CJ3" s="223"/>
      <c r="CK3" s="221"/>
      <c r="CL3" s="212"/>
    </row>
    <row r="4" spans="1:91" ht="25.35" customHeight="1" x14ac:dyDescent="0.3">
      <c r="A4" s="124" t="s">
        <v>48</v>
      </c>
      <c r="B4" s="23">
        <v>640.9</v>
      </c>
      <c r="C4" s="43">
        <v>629.5</v>
      </c>
      <c r="D4" s="43">
        <v>597</v>
      </c>
      <c r="E4" s="43">
        <f>B4+C4+D4</f>
        <v>1867.4</v>
      </c>
      <c r="F4" s="43">
        <v>2792.8530264399997</v>
      </c>
      <c r="G4" s="43">
        <v>2693.5282000000002</v>
      </c>
      <c r="H4" s="24">
        <f>F4+G4</f>
        <v>5486.3812264400003</v>
      </c>
      <c r="I4" s="44">
        <f t="shared" ref="I4:I21" si="0">E4+H4</f>
        <v>7353.78122644</v>
      </c>
      <c r="J4" s="42">
        <v>640.9</v>
      </c>
      <c r="K4" s="43">
        <v>368</v>
      </c>
      <c r="L4" s="43">
        <v>170.2</v>
      </c>
      <c r="M4" s="43">
        <f>J4+K4+L4</f>
        <v>1179.0999999999999</v>
      </c>
      <c r="N4" s="43">
        <v>4544.1499999999996</v>
      </c>
      <c r="O4" s="43">
        <v>633.69585000000029</v>
      </c>
      <c r="P4" s="45">
        <f>N4+O4</f>
        <v>5177.8458499999997</v>
      </c>
      <c r="Q4" s="46">
        <f t="shared" ref="Q4:Q21" si="1">M4+P4</f>
        <v>6356.9458500000001</v>
      </c>
      <c r="R4" s="47">
        <v>640.9</v>
      </c>
      <c r="S4" s="48">
        <v>0</v>
      </c>
      <c r="T4" s="48">
        <f t="shared" ref="T4:T20" si="2">R4+S4</f>
        <v>640.9</v>
      </c>
      <c r="U4" s="48">
        <v>4097.3288664599995</v>
      </c>
      <c r="V4" s="48">
        <v>1627.8431499999999</v>
      </c>
      <c r="W4" s="49">
        <f>U4+V4</f>
        <v>5725.1720164599992</v>
      </c>
      <c r="X4" s="50">
        <f t="shared" ref="X4:X21" si="3">SUM(T4:V4)</f>
        <v>6366.0720164599988</v>
      </c>
      <c r="Y4" s="42">
        <v>999.42</v>
      </c>
      <c r="Z4" s="30">
        <v>0</v>
      </c>
      <c r="AA4" s="43">
        <v>336.64625989745798</v>
      </c>
      <c r="AB4" s="43">
        <v>349.10662830499996</v>
      </c>
      <c r="AC4" s="43">
        <f>Y4+Z4+AA4+AB4</f>
        <v>1685.1728882024579</v>
      </c>
      <c r="AD4" s="43">
        <v>3577.2660909205524</v>
      </c>
      <c r="AE4" s="30">
        <v>0</v>
      </c>
      <c r="AF4" s="43">
        <v>82.715772299999983</v>
      </c>
      <c r="AG4" s="24">
        <f>AD4+AE4+AF4</f>
        <v>3659.9818632205524</v>
      </c>
      <c r="AH4" s="50">
        <f>AC4+AG4</f>
        <v>5345.1547514230106</v>
      </c>
      <c r="AI4" s="42">
        <v>704.23</v>
      </c>
      <c r="AJ4" s="30">
        <v>0</v>
      </c>
      <c r="AK4" s="30">
        <v>0</v>
      </c>
      <c r="AL4" s="43">
        <v>704.23</v>
      </c>
      <c r="AM4" s="43">
        <v>0</v>
      </c>
      <c r="AN4" s="43">
        <v>4289.84224799</v>
      </c>
      <c r="AO4" s="45">
        <f t="shared" ref="AO4:AO21" si="4">AM4+AN4</f>
        <v>4289.84224799</v>
      </c>
      <c r="AP4" s="37">
        <f t="shared" ref="AP4:AP20" si="5">AL4+AO4</f>
        <v>4994.0722479899996</v>
      </c>
      <c r="AQ4" s="47">
        <v>0</v>
      </c>
      <c r="AR4" s="48">
        <v>0</v>
      </c>
      <c r="AS4" s="48">
        <v>0</v>
      </c>
      <c r="AT4" s="48">
        <f>AQ4+AR4+AS4</f>
        <v>0</v>
      </c>
      <c r="AU4" s="48">
        <v>0</v>
      </c>
      <c r="AV4" s="48">
        <v>4617.8737471599998</v>
      </c>
      <c r="AW4" s="120">
        <f>AU4+AV4</f>
        <v>4617.8737471599998</v>
      </c>
      <c r="AX4" s="37">
        <f>AT4+AW4</f>
        <v>4617.8737471599998</v>
      </c>
      <c r="AY4" s="47">
        <v>0</v>
      </c>
      <c r="AZ4" s="48">
        <v>0</v>
      </c>
      <c r="BA4" s="48">
        <v>0</v>
      </c>
      <c r="BB4" s="48">
        <f>AY4+AZ4+BA4</f>
        <v>0</v>
      </c>
      <c r="BC4" s="48">
        <v>4012.6673609999998</v>
      </c>
      <c r="BD4" s="48">
        <v>0</v>
      </c>
      <c r="BE4" s="120">
        <f>BC4+BD4</f>
        <v>4012.6673609999998</v>
      </c>
      <c r="BF4" s="51">
        <f>BB4+BE4</f>
        <v>4012.6673609999998</v>
      </c>
      <c r="BG4" s="48">
        <v>3280.1364133600005</v>
      </c>
      <c r="BH4" s="48">
        <v>0</v>
      </c>
      <c r="BI4" s="120">
        <f>BG4+BH4</f>
        <v>3280.1364133600005</v>
      </c>
      <c r="BJ4" s="51">
        <f>BI4</f>
        <v>3280.1364133600005</v>
      </c>
      <c r="BK4" s="48">
        <v>0</v>
      </c>
      <c r="BL4" s="48">
        <v>6007.8054282000012</v>
      </c>
      <c r="BM4" s="120">
        <f>BK4+BL4</f>
        <v>6007.8054282000012</v>
      </c>
      <c r="BN4" s="51">
        <f>BM4</f>
        <v>6007.8054282000012</v>
      </c>
      <c r="BO4" s="48">
        <v>3476.1811751</v>
      </c>
      <c r="BP4" s="48">
        <v>0</v>
      </c>
      <c r="BQ4" s="48">
        <v>0</v>
      </c>
      <c r="BR4" s="120">
        <f>BO4+BP4+BQ4</f>
        <v>3476.1811751</v>
      </c>
      <c r="BS4" s="50">
        <f t="shared" ref="BS4:BS21" si="6">BR4</f>
        <v>3476.1811751</v>
      </c>
      <c r="BT4" s="47">
        <v>3011.4365652400002</v>
      </c>
      <c r="BU4" s="48">
        <v>0</v>
      </c>
      <c r="BV4" s="48">
        <v>0</v>
      </c>
      <c r="BW4" s="120">
        <f>BT4+BU4+BV4</f>
        <v>3011.4365652400002</v>
      </c>
      <c r="BX4" s="50">
        <f t="shared" ref="BX4:BX21" si="7">BW4</f>
        <v>3011.4365652400002</v>
      </c>
      <c r="BY4" s="47">
        <v>2659.9804468899997</v>
      </c>
      <c r="BZ4" s="48">
        <v>0</v>
      </c>
      <c r="CA4" s="48">
        <v>0</v>
      </c>
      <c r="CB4" s="120">
        <f>SUM(BY4:CA4)</f>
        <v>2659.9804468899997</v>
      </c>
      <c r="CC4" s="37">
        <f t="shared" ref="CC4:CC21" si="8">CB4</f>
        <v>2659.9804468899997</v>
      </c>
      <c r="CD4" s="47">
        <v>2253.1433748700001</v>
      </c>
      <c r="CE4" s="48">
        <v>0</v>
      </c>
      <c r="CF4" s="120">
        <f>SUM(CD4:CE4)</f>
        <v>2253.1433748700001</v>
      </c>
      <c r="CG4" s="37">
        <f>CF4</f>
        <v>2253.1433748700001</v>
      </c>
      <c r="CH4" s="47">
        <f>FFCCAA2025!X7</f>
        <v>737.56</v>
      </c>
      <c r="CI4" s="48">
        <v>0</v>
      </c>
      <c r="CJ4" s="120">
        <f>SUM(CH4:CI4)</f>
        <v>737.56</v>
      </c>
      <c r="CK4" s="51">
        <f>CJ4</f>
        <v>737.56</v>
      </c>
      <c r="CL4" s="50">
        <f>AH4+X4+Q4+I4+AX4+AP4+BF4+BJ4+BN4+BS4+BX4+CC4+CG4+CK4</f>
        <v>60472.81060413301</v>
      </c>
      <c r="CM4" s="113"/>
    </row>
    <row r="5" spans="1:91" ht="25.35" customHeight="1" x14ac:dyDescent="0.3">
      <c r="A5" s="4" t="s">
        <v>49</v>
      </c>
      <c r="B5" s="29">
        <v>92.8</v>
      </c>
      <c r="C5" s="32">
        <v>93.7</v>
      </c>
      <c r="D5" s="32">
        <v>0</v>
      </c>
      <c r="E5" s="32">
        <f t="shared" ref="E5:E21" si="9">B5+C5+D5</f>
        <v>186.5</v>
      </c>
      <c r="F5" s="32">
        <v>0</v>
      </c>
      <c r="G5" s="32">
        <v>428.95090000000005</v>
      </c>
      <c r="H5" s="30">
        <f t="shared" ref="H5:H21" si="10">F5+G5</f>
        <v>428.95090000000005</v>
      </c>
      <c r="I5" s="52">
        <f t="shared" si="0"/>
        <v>615.45090000000005</v>
      </c>
      <c r="J5" s="31">
        <v>92.8</v>
      </c>
      <c r="K5" s="32">
        <v>0</v>
      </c>
      <c r="L5" s="32">
        <v>0</v>
      </c>
      <c r="M5" s="32">
        <f t="shared" ref="M5:M21" si="11">J5+K5+L5</f>
        <v>92.8</v>
      </c>
      <c r="N5" s="32">
        <v>0</v>
      </c>
      <c r="O5" s="32">
        <v>9.941900000000004</v>
      </c>
      <c r="P5" s="53">
        <f t="shared" ref="P5:P21" si="12">N5+O5</f>
        <v>9.941900000000004</v>
      </c>
      <c r="Q5" s="46">
        <f t="shared" si="1"/>
        <v>102.7419</v>
      </c>
      <c r="R5" s="29">
        <v>92.8</v>
      </c>
      <c r="S5" s="32">
        <v>62</v>
      </c>
      <c r="T5" s="32">
        <f t="shared" si="2"/>
        <v>154.80000000000001</v>
      </c>
      <c r="U5" s="32">
        <v>0</v>
      </c>
      <c r="V5" s="32">
        <v>73.854100000000003</v>
      </c>
      <c r="W5" s="30">
        <f t="shared" ref="W5:W21" si="13">U5+V5</f>
        <v>73.854100000000003</v>
      </c>
      <c r="X5" s="46">
        <f t="shared" si="3"/>
        <v>228.65410000000003</v>
      </c>
      <c r="Y5" s="31">
        <v>143.32</v>
      </c>
      <c r="Z5" s="30">
        <v>0</v>
      </c>
      <c r="AA5" s="30">
        <v>0</v>
      </c>
      <c r="AB5" s="30">
        <v>0</v>
      </c>
      <c r="AC5" s="32">
        <f t="shared" ref="AC5:AC21" si="14">Y5+Z5+AA5+AB5</f>
        <v>143.32</v>
      </c>
      <c r="AD5" s="32">
        <v>1469.1217598800004</v>
      </c>
      <c r="AE5" s="30">
        <v>0</v>
      </c>
      <c r="AF5" s="32">
        <v>14.248274760000003</v>
      </c>
      <c r="AG5" s="30">
        <f t="shared" ref="AG5:AG20" si="15">AD5+AE5+AF5</f>
        <v>1483.3700346400003</v>
      </c>
      <c r="AH5" s="46">
        <f t="shared" ref="AH5:AH20" si="16">AC5+AG5</f>
        <v>1626.6900346400002</v>
      </c>
      <c r="AI5" s="31">
        <v>108.95</v>
      </c>
      <c r="AJ5" s="30">
        <v>0</v>
      </c>
      <c r="AK5" s="30">
        <v>0</v>
      </c>
      <c r="AL5" s="32">
        <v>108.95</v>
      </c>
      <c r="AM5" s="32">
        <v>0</v>
      </c>
      <c r="AN5" s="32">
        <v>1020.2296527999983</v>
      </c>
      <c r="AO5" s="53">
        <f t="shared" si="4"/>
        <v>1020.2296527999983</v>
      </c>
      <c r="AP5" s="46">
        <f t="shared" si="5"/>
        <v>1129.1796527999984</v>
      </c>
      <c r="AQ5" s="29">
        <v>0</v>
      </c>
      <c r="AR5" s="32">
        <v>0</v>
      </c>
      <c r="AS5" s="32">
        <v>0</v>
      </c>
      <c r="AT5" s="32">
        <f t="shared" ref="AT5:AT20" si="17">AQ5+AR5+AS5</f>
        <v>0</v>
      </c>
      <c r="AU5" s="32">
        <v>0</v>
      </c>
      <c r="AV5" s="32">
        <v>924.40096158999995</v>
      </c>
      <c r="AW5" s="53">
        <f t="shared" ref="AW5:AW20" si="18">AU5+AV5</f>
        <v>924.40096158999995</v>
      </c>
      <c r="AX5" s="46">
        <f t="shared" ref="AX5:AX20" si="19">AT5+AW5</f>
        <v>924.40096158999995</v>
      </c>
      <c r="AY5" s="29">
        <v>0</v>
      </c>
      <c r="AZ5" s="32">
        <v>0</v>
      </c>
      <c r="BA5" s="32">
        <v>0</v>
      </c>
      <c r="BB5" s="32">
        <f t="shared" ref="BB5:BB20" si="20">AY5+AZ5+BA5</f>
        <v>0</v>
      </c>
      <c r="BC5" s="32">
        <v>0</v>
      </c>
      <c r="BD5" s="32">
        <v>1146.92803903</v>
      </c>
      <c r="BE5" s="53">
        <f t="shared" ref="BE5:BE20" si="21">BC5+BD5</f>
        <v>1146.92803903</v>
      </c>
      <c r="BF5" s="54">
        <f t="shared" ref="BF5:BF20" si="22">BB5+BE5</f>
        <v>1146.92803903</v>
      </c>
      <c r="BG5" s="32">
        <v>0</v>
      </c>
      <c r="BH5" s="32">
        <v>1293.12934728</v>
      </c>
      <c r="BI5" s="53">
        <f t="shared" ref="BI5:BI20" si="23">BG5+BH5</f>
        <v>1293.12934728</v>
      </c>
      <c r="BJ5" s="54">
        <f t="shared" ref="BJ5:BJ21" si="24">BI5</f>
        <v>1293.12934728</v>
      </c>
      <c r="BK5" s="32">
        <v>1302.50492867</v>
      </c>
      <c r="BL5" s="32">
        <v>0</v>
      </c>
      <c r="BM5" s="53">
        <f t="shared" ref="BM5:BM20" si="25">BK5+BL5</f>
        <v>1302.50492867</v>
      </c>
      <c r="BN5" s="54">
        <f t="shared" ref="BN5:BN20" si="26">BM5</f>
        <v>1302.50492867</v>
      </c>
      <c r="BO5" s="32">
        <v>0</v>
      </c>
      <c r="BP5" s="32">
        <v>1342.7297476000003</v>
      </c>
      <c r="BQ5" s="32">
        <v>0</v>
      </c>
      <c r="BR5" s="53">
        <f t="shared" ref="BR5:BR21" si="27">BO5+BP5+BQ5</f>
        <v>1342.7297476000003</v>
      </c>
      <c r="BS5" s="46">
        <f t="shared" si="6"/>
        <v>1342.7297476000003</v>
      </c>
      <c r="BT5" s="29">
        <v>0</v>
      </c>
      <c r="BU5" s="32">
        <v>1102.61562957</v>
      </c>
      <c r="BV5" s="32">
        <v>0</v>
      </c>
      <c r="BW5" s="53">
        <f t="shared" ref="BW5" si="28">BT5+BU5+BV5</f>
        <v>1102.61562957</v>
      </c>
      <c r="BX5" s="46">
        <f t="shared" si="7"/>
        <v>1102.61562957</v>
      </c>
      <c r="BY5" s="29">
        <v>0</v>
      </c>
      <c r="BZ5" s="32">
        <v>1568.6658625100001</v>
      </c>
      <c r="CA5" s="32">
        <v>0</v>
      </c>
      <c r="CB5" s="120">
        <f t="shared" ref="CB5:CB21" si="29">SUM(BY5:CA5)</f>
        <v>1568.6658625100001</v>
      </c>
      <c r="CC5" s="46">
        <f t="shared" si="8"/>
        <v>1568.6658625100001</v>
      </c>
      <c r="CD5" s="29">
        <v>0</v>
      </c>
      <c r="CE5" s="32">
        <v>1244.4412473399998</v>
      </c>
      <c r="CF5" s="120">
        <f t="shared" ref="CF5:CF20" si="30">SUM(CD5:CE5)</f>
        <v>1244.4412473399998</v>
      </c>
      <c r="CG5" s="50">
        <f t="shared" ref="CG5:CG20" si="31">CF5</f>
        <v>1244.4412473399998</v>
      </c>
      <c r="CH5" s="29">
        <v>0</v>
      </c>
      <c r="CI5" s="32">
        <f>FFCCAA2025!X8</f>
        <v>1124.5900000000001</v>
      </c>
      <c r="CJ5" s="120">
        <f t="shared" ref="CJ5:CJ20" si="32">SUM(CH5:CI5)</f>
        <v>1124.5900000000001</v>
      </c>
      <c r="CK5" s="51">
        <f t="shared" ref="CK5:CK20" si="33">CJ5</f>
        <v>1124.5900000000001</v>
      </c>
      <c r="CL5" s="50">
        <f t="shared" ref="CL5:CL20" si="34">AH5+X5+Q5+I5+AX5+AP5+BF5+BJ5+BN5+BS5+BX5+CC5+CG5+CK5</f>
        <v>14752.722351029999</v>
      </c>
      <c r="CM5" s="113"/>
    </row>
    <row r="6" spans="1:91" ht="25.35" customHeight="1" x14ac:dyDescent="0.3">
      <c r="A6" s="4" t="s">
        <v>22</v>
      </c>
      <c r="B6" s="29">
        <v>135.19999999999999</v>
      </c>
      <c r="C6" s="32">
        <v>328.4</v>
      </c>
      <c r="D6" s="32">
        <v>469</v>
      </c>
      <c r="E6" s="32">
        <f t="shared" si="9"/>
        <v>932.59999999999991</v>
      </c>
      <c r="F6" s="32">
        <v>1037.1442561599999</v>
      </c>
      <c r="G6" s="32">
        <v>2918.31592</v>
      </c>
      <c r="H6" s="30">
        <f t="shared" si="10"/>
        <v>3955.4601761599997</v>
      </c>
      <c r="I6" s="52">
        <f t="shared" si="0"/>
        <v>4888.0601761599992</v>
      </c>
      <c r="J6" s="31">
        <v>135.19999999999999</v>
      </c>
      <c r="K6" s="32">
        <v>0</v>
      </c>
      <c r="L6" s="32">
        <v>156.30000000000001</v>
      </c>
      <c r="M6" s="32">
        <f t="shared" si="11"/>
        <v>291.5</v>
      </c>
      <c r="N6" s="32">
        <v>859.9</v>
      </c>
      <c r="O6" s="32">
        <v>339.25632000000007</v>
      </c>
      <c r="P6" s="53">
        <f t="shared" si="12"/>
        <v>1199.1563200000001</v>
      </c>
      <c r="Q6" s="46">
        <f t="shared" si="1"/>
        <v>1490.6563200000001</v>
      </c>
      <c r="R6" s="29">
        <v>135.19999999999999</v>
      </c>
      <c r="S6" s="32">
        <v>0</v>
      </c>
      <c r="T6" s="32">
        <f t="shared" si="2"/>
        <v>135.19999999999999</v>
      </c>
      <c r="U6" s="32">
        <v>1608.2583852143798</v>
      </c>
      <c r="V6" s="32">
        <v>698.94448</v>
      </c>
      <c r="W6" s="30">
        <f t="shared" si="13"/>
        <v>2307.2028652143799</v>
      </c>
      <c r="X6" s="46">
        <f t="shared" si="3"/>
        <v>2442.4028652143797</v>
      </c>
      <c r="Y6" s="31">
        <v>208.47</v>
      </c>
      <c r="Z6" s="30">
        <v>0</v>
      </c>
      <c r="AA6" s="32">
        <v>366.16592850306199</v>
      </c>
      <c r="AB6" s="32">
        <v>129.64303202032724</v>
      </c>
      <c r="AC6" s="32">
        <f t="shared" si="14"/>
        <v>704.27896052338929</v>
      </c>
      <c r="AD6" s="30">
        <v>0</v>
      </c>
      <c r="AE6" s="32">
        <v>1306.2083349577817</v>
      </c>
      <c r="AF6" s="32">
        <v>22.90365601000001</v>
      </c>
      <c r="AG6" s="30">
        <f t="shared" si="15"/>
        <v>1329.1119909677818</v>
      </c>
      <c r="AH6" s="46">
        <f t="shared" si="16"/>
        <v>2033.3909514911711</v>
      </c>
      <c r="AI6" s="31">
        <v>155.44</v>
      </c>
      <c r="AJ6" s="30">
        <v>0</v>
      </c>
      <c r="AK6" s="30">
        <v>0</v>
      </c>
      <c r="AL6" s="32">
        <v>155.44</v>
      </c>
      <c r="AM6" s="32">
        <v>0</v>
      </c>
      <c r="AN6" s="32">
        <v>1878.0433020913083</v>
      </c>
      <c r="AO6" s="53">
        <f t="shared" si="4"/>
        <v>1878.0433020913083</v>
      </c>
      <c r="AP6" s="46">
        <f t="shared" si="5"/>
        <v>2033.4833020913084</v>
      </c>
      <c r="AQ6" s="29">
        <v>0</v>
      </c>
      <c r="AR6" s="32">
        <v>0</v>
      </c>
      <c r="AS6" s="32">
        <v>0</v>
      </c>
      <c r="AT6" s="32">
        <f t="shared" si="17"/>
        <v>0</v>
      </c>
      <c r="AU6" s="32">
        <v>0</v>
      </c>
      <c r="AV6" s="32">
        <v>1846.84876491</v>
      </c>
      <c r="AW6" s="53">
        <f t="shared" si="18"/>
        <v>1846.84876491</v>
      </c>
      <c r="AX6" s="46">
        <f t="shared" si="19"/>
        <v>1846.84876491</v>
      </c>
      <c r="AY6" s="29">
        <v>0</v>
      </c>
      <c r="AZ6" s="32">
        <v>0</v>
      </c>
      <c r="BA6" s="32">
        <v>0</v>
      </c>
      <c r="BB6" s="32">
        <f t="shared" si="20"/>
        <v>0</v>
      </c>
      <c r="BC6" s="32">
        <v>0</v>
      </c>
      <c r="BD6" s="32">
        <v>1884.8304259200002</v>
      </c>
      <c r="BE6" s="53">
        <f t="shared" si="21"/>
        <v>1884.8304259200002</v>
      </c>
      <c r="BF6" s="54">
        <f t="shared" si="22"/>
        <v>1884.8304259200002</v>
      </c>
      <c r="BG6" s="32">
        <v>0</v>
      </c>
      <c r="BH6" s="32">
        <v>1746.8283464600001</v>
      </c>
      <c r="BI6" s="53">
        <f t="shared" si="23"/>
        <v>1746.8283464600001</v>
      </c>
      <c r="BJ6" s="54">
        <f t="shared" si="24"/>
        <v>1746.8283464600001</v>
      </c>
      <c r="BK6" s="32">
        <v>2826.7493734599998</v>
      </c>
      <c r="BL6" s="32">
        <v>0</v>
      </c>
      <c r="BM6" s="53">
        <f t="shared" si="25"/>
        <v>2826.7493734599998</v>
      </c>
      <c r="BN6" s="54">
        <f t="shared" si="26"/>
        <v>2826.7493734599998</v>
      </c>
      <c r="BO6" s="32">
        <v>0</v>
      </c>
      <c r="BP6" s="32">
        <v>2543.50189671</v>
      </c>
      <c r="BQ6" s="32">
        <v>0</v>
      </c>
      <c r="BR6" s="53">
        <f>BO6+BP6+BQ6</f>
        <v>2543.50189671</v>
      </c>
      <c r="BS6" s="46">
        <f t="shared" si="6"/>
        <v>2543.50189671</v>
      </c>
      <c r="BT6" s="29">
        <v>0</v>
      </c>
      <c r="BU6" s="32">
        <v>2389.4673197399998</v>
      </c>
      <c r="BV6" s="32">
        <v>0</v>
      </c>
      <c r="BW6" s="53">
        <f>BT6+BU6+BV6</f>
        <v>2389.4673197399998</v>
      </c>
      <c r="BX6" s="46">
        <f t="shared" si="7"/>
        <v>2389.4673197399998</v>
      </c>
      <c r="BY6" s="29">
        <v>0</v>
      </c>
      <c r="BZ6" s="32">
        <v>2832.3330771299998</v>
      </c>
      <c r="CA6" s="32">
        <v>0</v>
      </c>
      <c r="CB6" s="120">
        <f t="shared" si="29"/>
        <v>2832.3330771299998</v>
      </c>
      <c r="CC6" s="46">
        <f t="shared" si="8"/>
        <v>2832.3330771299998</v>
      </c>
      <c r="CD6" s="29">
        <v>0</v>
      </c>
      <c r="CE6" s="32">
        <v>2134.4957659899997</v>
      </c>
      <c r="CF6" s="120">
        <f t="shared" si="30"/>
        <v>2134.4957659899997</v>
      </c>
      <c r="CG6" s="50">
        <f t="shared" si="31"/>
        <v>2134.4957659899997</v>
      </c>
      <c r="CH6" s="29">
        <v>0</v>
      </c>
      <c r="CI6" s="32">
        <f>FFCCAA2025!X9</f>
        <v>1977.01</v>
      </c>
      <c r="CJ6" s="120">
        <f t="shared" si="32"/>
        <v>1977.01</v>
      </c>
      <c r="CK6" s="51">
        <f t="shared" si="33"/>
        <v>1977.01</v>
      </c>
      <c r="CL6" s="50">
        <f t="shared" si="34"/>
        <v>33070.058585276856</v>
      </c>
      <c r="CM6" s="113"/>
    </row>
    <row r="7" spans="1:91" ht="25.35" customHeight="1" x14ac:dyDescent="0.3">
      <c r="A7" s="4" t="s">
        <v>50</v>
      </c>
      <c r="B7" s="29">
        <v>197.1</v>
      </c>
      <c r="C7" s="32">
        <v>184</v>
      </c>
      <c r="D7" s="32">
        <v>0</v>
      </c>
      <c r="E7" s="32">
        <f t="shared" si="9"/>
        <v>381.1</v>
      </c>
      <c r="F7" s="32">
        <v>0</v>
      </c>
      <c r="G7" s="32">
        <v>1052.4069199999999</v>
      </c>
      <c r="H7" s="30">
        <f t="shared" si="10"/>
        <v>1052.4069199999999</v>
      </c>
      <c r="I7" s="52">
        <f t="shared" si="0"/>
        <v>1433.5069199999998</v>
      </c>
      <c r="J7" s="31">
        <v>197.1</v>
      </c>
      <c r="K7" s="32">
        <v>0</v>
      </c>
      <c r="L7" s="32">
        <v>0</v>
      </c>
      <c r="M7" s="32">
        <f t="shared" si="11"/>
        <v>197.1</v>
      </c>
      <c r="N7" s="32">
        <v>0</v>
      </c>
      <c r="O7" s="32">
        <v>0</v>
      </c>
      <c r="P7" s="53">
        <f t="shared" si="12"/>
        <v>0</v>
      </c>
      <c r="Q7" s="46">
        <f t="shared" si="1"/>
        <v>197.1</v>
      </c>
      <c r="R7" s="29">
        <v>197.1</v>
      </c>
      <c r="S7" s="32">
        <v>0</v>
      </c>
      <c r="T7" s="32">
        <f t="shared" si="2"/>
        <v>197.1</v>
      </c>
      <c r="U7" s="32">
        <v>0</v>
      </c>
      <c r="V7" s="32">
        <v>0</v>
      </c>
      <c r="W7" s="30">
        <f t="shared" si="13"/>
        <v>0</v>
      </c>
      <c r="X7" s="46">
        <f t="shared" si="3"/>
        <v>197.1</v>
      </c>
      <c r="Y7" s="31">
        <v>302.68</v>
      </c>
      <c r="Z7" s="30">
        <v>0</v>
      </c>
      <c r="AA7" s="30">
        <v>0</v>
      </c>
      <c r="AB7" s="30">
        <v>0</v>
      </c>
      <c r="AC7" s="32">
        <f t="shared" si="14"/>
        <v>302.68</v>
      </c>
      <c r="AD7" s="32">
        <v>2053.2489325200004</v>
      </c>
      <c r="AE7" s="30">
        <v>0</v>
      </c>
      <c r="AF7" s="30">
        <v>0</v>
      </c>
      <c r="AG7" s="30">
        <f t="shared" si="15"/>
        <v>2053.2489325200004</v>
      </c>
      <c r="AH7" s="46">
        <f t="shared" si="16"/>
        <v>2355.9289325200002</v>
      </c>
      <c r="AI7" s="31">
        <v>211.3</v>
      </c>
      <c r="AJ7" s="30">
        <v>0</v>
      </c>
      <c r="AK7" s="30">
        <v>0</v>
      </c>
      <c r="AL7" s="32">
        <v>211.3</v>
      </c>
      <c r="AM7" s="32">
        <v>0</v>
      </c>
      <c r="AN7" s="32">
        <v>0</v>
      </c>
      <c r="AO7" s="53">
        <f t="shared" si="4"/>
        <v>0</v>
      </c>
      <c r="AP7" s="46">
        <f t="shared" si="5"/>
        <v>211.3</v>
      </c>
      <c r="AQ7" s="29">
        <v>0</v>
      </c>
      <c r="AR7" s="32">
        <v>0</v>
      </c>
      <c r="AS7" s="32">
        <v>0</v>
      </c>
      <c r="AT7" s="32">
        <f t="shared" si="17"/>
        <v>0</v>
      </c>
      <c r="AU7" s="32">
        <v>612.17604462999998</v>
      </c>
      <c r="AV7" s="32">
        <v>0</v>
      </c>
      <c r="AW7" s="53">
        <f t="shared" si="18"/>
        <v>612.17604462999998</v>
      </c>
      <c r="AX7" s="46">
        <f t="shared" si="19"/>
        <v>612.17604462999998</v>
      </c>
      <c r="AY7" s="29">
        <v>0</v>
      </c>
      <c r="AZ7" s="32">
        <v>0</v>
      </c>
      <c r="BA7" s="32">
        <v>0</v>
      </c>
      <c r="BB7" s="32">
        <f t="shared" si="20"/>
        <v>0</v>
      </c>
      <c r="BC7" s="32">
        <v>1649.2665505499999</v>
      </c>
      <c r="BD7" s="32">
        <v>0</v>
      </c>
      <c r="BE7" s="53">
        <f t="shared" si="21"/>
        <v>1649.2665505499999</v>
      </c>
      <c r="BF7" s="54">
        <f t="shared" si="22"/>
        <v>1649.2665505499999</v>
      </c>
      <c r="BG7" s="32">
        <v>0</v>
      </c>
      <c r="BH7" s="32">
        <v>0</v>
      </c>
      <c r="BI7" s="53">
        <f t="shared" si="23"/>
        <v>0</v>
      </c>
      <c r="BJ7" s="54">
        <f t="shared" si="24"/>
        <v>0</v>
      </c>
      <c r="BK7" s="32">
        <v>1582.49716251</v>
      </c>
      <c r="BL7" s="32">
        <v>0</v>
      </c>
      <c r="BM7" s="53">
        <f t="shared" si="25"/>
        <v>1582.49716251</v>
      </c>
      <c r="BN7" s="54">
        <f t="shared" si="26"/>
        <v>1582.49716251</v>
      </c>
      <c r="BO7" s="32">
        <v>0</v>
      </c>
      <c r="BP7" s="32">
        <v>0</v>
      </c>
      <c r="BQ7" s="32">
        <v>0</v>
      </c>
      <c r="BR7" s="53">
        <f t="shared" si="27"/>
        <v>0</v>
      </c>
      <c r="BS7" s="46">
        <f t="shared" si="6"/>
        <v>0</v>
      </c>
      <c r="BT7" s="29">
        <v>0</v>
      </c>
      <c r="BU7" s="32">
        <v>0</v>
      </c>
      <c r="BV7" s="32">
        <v>0</v>
      </c>
      <c r="BW7" s="53">
        <f t="shared" ref="BW7:BW21" si="35">BT7+BU7+BV7</f>
        <v>0</v>
      </c>
      <c r="BX7" s="46">
        <f t="shared" si="7"/>
        <v>0</v>
      </c>
      <c r="BY7" s="29">
        <v>0</v>
      </c>
      <c r="BZ7" s="32">
        <v>0</v>
      </c>
      <c r="CA7" s="32">
        <v>0</v>
      </c>
      <c r="CB7" s="120">
        <f t="shared" si="29"/>
        <v>0</v>
      </c>
      <c r="CC7" s="46">
        <f t="shared" si="8"/>
        <v>0</v>
      </c>
      <c r="CD7" s="29">
        <v>0</v>
      </c>
      <c r="CE7" s="32">
        <v>0</v>
      </c>
      <c r="CF7" s="120">
        <f t="shared" si="30"/>
        <v>0</v>
      </c>
      <c r="CG7" s="50">
        <f t="shared" si="31"/>
        <v>0</v>
      </c>
      <c r="CH7" s="29">
        <v>0</v>
      </c>
      <c r="CI7" s="32">
        <f>FFCCAA2025!X10</f>
        <v>0</v>
      </c>
      <c r="CJ7" s="120">
        <f t="shared" si="32"/>
        <v>0</v>
      </c>
      <c r="CK7" s="51">
        <f t="shared" si="33"/>
        <v>0</v>
      </c>
      <c r="CL7" s="50">
        <f t="shared" si="34"/>
        <v>8238.8756102099996</v>
      </c>
      <c r="CM7" s="113"/>
    </row>
    <row r="8" spans="1:91" ht="25.35" customHeight="1" x14ac:dyDescent="0.3">
      <c r="A8" s="4" t="s">
        <v>23</v>
      </c>
      <c r="B8" s="29">
        <v>330.7</v>
      </c>
      <c r="C8" s="32">
        <v>1955.1</v>
      </c>
      <c r="D8" s="32">
        <v>1304</v>
      </c>
      <c r="E8" s="32">
        <f t="shared" si="9"/>
        <v>3589.7999999999997</v>
      </c>
      <c r="F8" s="32">
        <v>6664.8135618199994</v>
      </c>
      <c r="G8" s="32">
        <v>2020.2262499999999</v>
      </c>
      <c r="H8" s="30">
        <f t="shared" si="10"/>
        <v>8685.0398118199992</v>
      </c>
      <c r="I8" s="52">
        <f t="shared" si="0"/>
        <v>12274.839811819998</v>
      </c>
      <c r="J8" s="31">
        <v>330.7</v>
      </c>
      <c r="K8" s="32">
        <v>966</v>
      </c>
      <c r="L8" s="32">
        <v>347.9</v>
      </c>
      <c r="M8" s="32">
        <f t="shared" si="11"/>
        <v>1644.6</v>
      </c>
      <c r="N8" s="32">
        <v>10814.74</v>
      </c>
      <c r="O8" s="32">
        <v>2168.8965600000001</v>
      </c>
      <c r="P8" s="53">
        <f t="shared" si="12"/>
        <v>12983.636559999999</v>
      </c>
      <c r="Q8" s="46">
        <f t="shared" si="1"/>
        <v>14628.236559999999</v>
      </c>
      <c r="R8" s="29">
        <v>330.7</v>
      </c>
      <c r="S8" s="32">
        <v>550</v>
      </c>
      <c r="T8" s="32">
        <f t="shared" si="2"/>
        <v>880.7</v>
      </c>
      <c r="U8" s="32">
        <v>7912.8590782599995</v>
      </c>
      <c r="V8" s="32">
        <v>2276.50216</v>
      </c>
      <c r="W8" s="30">
        <f t="shared" si="13"/>
        <v>10189.36123826</v>
      </c>
      <c r="X8" s="46">
        <f t="shared" si="3"/>
        <v>11070.061238259999</v>
      </c>
      <c r="Y8" s="31">
        <v>508.97</v>
      </c>
      <c r="Z8" s="32">
        <v>861.02</v>
      </c>
      <c r="AA8" s="32">
        <v>275.50841469135401</v>
      </c>
      <c r="AB8" s="32">
        <v>833.10169522749993</v>
      </c>
      <c r="AC8" s="32">
        <f t="shared" si="14"/>
        <v>2478.6001099188538</v>
      </c>
      <c r="AD8" s="30">
        <v>0</v>
      </c>
      <c r="AE8" s="32">
        <v>11291.909960058108</v>
      </c>
      <c r="AF8" s="32">
        <v>397.28320121000002</v>
      </c>
      <c r="AG8" s="30">
        <f t="shared" si="15"/>
        <v>11689.193161268109</v>
      </c>
      <c r="AH8" s="46">
        <f t="shared" si="16"/>
        <v>14167.793271186963</v>
      </c>
      <c r="AI8" s="31">
        <v>370.83</v>
      </c>
      <c r="AJ8" s="32">
        <v>350</v>
      </c>
      <c r="AK8" s="30">
        <v>0</v>
      </c>
      <c r="AL8" s="32">
        <v>720.82999999999993</v>
      </c>
      <c r="AM8" s="32">
        <v>0</v>
      </c>
      <c r="AN8" s="32">
        <v>10069.020052607062</v>
      </c>
      <c r="AO8" s="53">
        <f t="shared" si="4"/>
        <v>10069.020052607062</v>
      </c>
      <c r="AP8" s="46">
        <f t="shared" si="5"/>
        <v>10789.850052607062</v>
      </c>
      <c r="AQ8" s="29">
        <v>0</v>
      </c>
      <c r="AR8" s="32">
        <v>200</v>
      </c>
      <c r="AS8" s="32">
        <v>0</v>
      </c>
      <c r="AT8" s="32">
        <f t="shared" si="17"/>
        <v>200</v>
      </c>
      <c r="AU8" s="32">
        <v>0</v>
      </c>
      <c r="AV8" s="32">
        <v>7747.5744625329999</v>
      </c>
      <c r="AW8" s="53">
        <f t="shared" si="18"/>
        <v>7747.5744625329999</v>
      </c>
      <c r="AX8" s="46">
        <f t="shared" si="19"/>
        <v>7947.5744625329999</v>
      </c>
      <c r="AY8" s="29">
        <v>0</v>
      </c>
      <c r="AZ8" s="32">
        <v>0</v>
      </c>
      <c r="BA8" s="32">
        <v>0</v>
      </c>
      <c r="BB8" s="32">
        <f t="shared" si="20"/>
        <v>0</v>
      </c>
      <c r="BC8" s="32">
        <v>0</v>
      </c>
      <c r="BD8" s="32">
        <v>9372.8465902013995</v>
      </c>
      <c r="BE8" s="53">
        <f t="shared" si="21"/>
        <v>9372.8465902013995</v>
      </c>
      <c r="BF8" s="54">
        <f t="shared" si="22"/>
        <v>9372.8465902013995</v>
      </c>
      <c r="BG8" s="32">
        <v>7997.1817618799996</v>
      </c>
      <c r="BH8" s="32">
        <v>0</v>
      </c>
      <c r="BI8" s="53">
        <f t="shared" si="23"/>
        <v>7997.1817618799996</v>
      </c>
      <c r="BJ8" s="54">
        <f t="shared" si="24"/>
        <v>7997.1817618799996</v>
      </c>
      <c r="BK8" s="32">
        <v>11768.62593742</v>
      </c>
      <c r="BL8" s="32">
        <v>0</v>
      </c>
      <c r="BM8" s="53">
        <f t="shared" si="25"/>
        <v>11768.62593742</v>
      </c>
      <c r="BN8" s="54">
        <f t="shared" si="26"/>
        <v>11768.62593742</v>
      </c>
      <c r="BO8" s="32">
        <v>0</v>
      </c>
      <c r="BP8" s="32">
        <v>13469.348803479999</v>
      </c>
      <c r="BQ8" s="32">
        <v>0</v>
      </c>
      <c r="BR8" s="53">
        <f t="shared" si="27"/>
        <v>13469.348803479999</v>
      </c>
      <c r="BS8" s="46">
        <f t="shared" si="6"/>
        <v>13469.348803479999</v>
      </c>
      <c r="BT8" s="29">
        <v>0</v>
      </c>
      <c r="BU8" s="32">
        <v>12673.499738810002</v>
      </c>
      <c r="BV8" s="32">
        <v>200</v>
      </c>
      <c r="BW8" s="53">
        <f t="shared" si="35"/>
        <v>12873.499738810002</v>
      </c>
      <c r="BX8" s="46">
        <f t="shared" si="7"/>
        <v>12873.499738810002</v>
      </c>
      <c r="BY8" s="29">
        <v>0</v>
      </c>
      <c r="BZ8" s="32">
        <v>12620.352932470001</v>
      </c>
      <c r="CA8" s="32">
        <v>0</v>
      </c>
      <c r="CB8" s="120">
        <f t="shared" si="29"/>
        <v>12620.352932470001</v>
      </c>
      <c r="CC8" s="46">
        <f t="shared" si="8"/>
        <v>12620.352932470001</v>
      </c>
      <c r="CD8" s="29">
        <v>0</v>
      </c>
      <c r="CE8" s="32">
        <v>11399.796877280001</v>
      </c>
      <c r="CF8" s="120">
        <f t="shared" si="30"/>
        <v>11399.796877280001</v>
      </c>
      <c r="CG8" s="50">
        <f t="shared" si="31"/>
        <v>11399.796877280001</v>
      </c>
      <c r="CH8" s="29">
        <v>0</v>
      </c>
      <c r="CI8" s="32">
        <f>FFCCAA2025!X11</f>
        <v>8112.86</v>
      </c>
      <c r="CJ8" s="120">
        <f t="shared" si="32"/>
        <v>8112.86</v>
      </c>
      <c r="CK8" s="51">
        <f t="shared" si="33"/>
        <v>8112.86</v>
      </c>
      <c r="CL8" s="50">
        <f t="shared" si="34"/>
        <v>158492.86803794838</v>
      </c>
      <c r="CM8" s="113"/>
    </row>
    <row r="9" spans="1:91" ht="25.35" customHeight="1" x14ac:dyDescent="0.3">
      <c r="A9" s="4" t="s">
        <v>24</v>
      </c>
      <c r="B9" s="29">
        <v>151</v>
      </c>
      <c r="C9" s="32">
        <v>0</v>
      </c>
      <c r="D9" s="32">
        <v>0</v>
      </c>
      <c r="E9" s="32">
        <f t="shared" si="9"/>
        <v>151</v>
      </c>
      <c r="F9" s="32">
        <v>906.85034681000002</v>
      </c>
      <c r="G9" s="32">
        <v>231.27384000000001</v>
      </c>
      <c r="H9" s="30">
        <f t="shared" si="10"/>
        <v>1138.1241868100001</v>
      </c>
      <c r="I9" s="52">
        <f t="shared" si="0"/>
        <v>1289.1241868100001</v>
      </c>
      <c r="J9" s="31">
        <v>151</v>
      </c>
      <c r="K9" s="32">
        <v>0</v>
      </c>
      <c r="L9" s="32">
        <v>0</v>
      </c>
      <c r="M9" s="32">
        <f t="shared" si="11"/>
        <v>151</v>
      </c>
      <c r="N9" s="32">
        <v>841.87</v>
      </c>
      <c r="O9" s="32">
        <v>24.357100000000003</v>
      </c>
      <c r="P9" s="53">
        <f t="shared" si="12"/>
        <v>866.22710000000006</v>
      </c>
      <c r="Q9" s="46">
        <f t="shared" si="1"/>
        <v>1017.2271000000001</v>
      </c>
      <c r="R9" s="29">
        <v>151</v>
      </c>
      <c r="S9" s="32">
        <v>0</v>
      </c>
      <c r="T9" s="32">
        <f t="shared" si="2"/>
        <v>151</v>
      </c>
      <c r="U9" s="32">
        <v>816.69150946999991</v>
      </c>
      <c r="V9" s="32">
        <v>59.384320000000002</v>
      </c>
      <c r="W9" s="30">
        <f t="shared" si="13"/>
        <v>876.07582946999992</v>
      </c>
      <c r="X9" s="46">
        <f t="shared" si="3"/>
        <v>1027.0758294699999</v>
      </c>
      <c r="Y9" s="31">
        <v>231.89</v>
      </c>
      <c r="Z9" s="30">
        <v>0</v>
      </c>
      <c r="AA9" s="30">
        <v>0</v>
      </c>
      <c r="AB9" s="32">
        <v>113.35629335125</v>
      </c>
      <c r="AC9" s="32">
        <f t="shared" si="14"/>
        <v>345.24629335124996</v>
      </c>
      <c r="AD9" s="32">
        <v>1003.8277734900003</v>
      </c>
      <c r="AE9" s="30">
        <v>0</v>
      </c>
      <c r="AF9" s="30">
        <v>0</v>
      </c>
      <c r="AG9" s="30">
        <f t="shared" si="15"/>
        <v>1003.8277734900003</v>
      </c>
      <c r="AH9" s="46">
        <f t="shared" si="16"/>
        <v>1349.0740668412502</v>
      </c>
      <c r="AI9" s="31">
        <v>163.88</v>
      </c>
      <c r="AJ9" s="30">
        <v>0</v>
      </c>
      <c r="AK9" s="30">
        <v>0</v>
      </c>
      <c r="AL9" s="32">
        <v>163.88</v>
      </c>
      <c r="AM9" s="32">
        <v>1182.8988784800001</v>
      </c>
      <c r="AN9" s="32">
        <v>0</v>
      </c>
      <c r="AO9" s="53">
        <f t="shared" si="4"/>
        <v>1182.8988784800001</v>
      </c>
      <c r="AP9" s="46">
        <f t="shared" si="5"/>
        <v>1346.77887848</v>
      </c>
      <c r="AQ9" s="29">
        <v>0</v>
      </c>
      <c r="AR9" s="32">
        <v>0</v>
      </c>
      <c r="AS9" s="32">
        <v>0</v>
      </c>
      <c r="AT9" s="32">
        <f t="shared" si="17"/>
        <v>0</v>
      </c>
      <c r="AU9" s="32">
        <v>572.90307282000003</v>
      </c>
      <c r="AV9" s="32">
        <v>0</v>
      </c>
      <c r="AW9" s="53">
        <f t="shared" si="18"/>
        <v>572.90307282000003</v>
      </c>
      <c r="AX9" s="46">
        <f t="shared" si="19"/>
        <v>572.90307282000003</v>
      </c>
      <c r="AY9" s="29">
        <v>0</v>
      </c>
      <c r="AZ9" s="32">
        <v>0</v>
      </c>
      <c r="BA9" s="32">
        <v>0</v>
      </c>
      <c r="BB9" s="32">
        <f t="shared" si="20"/>
        <v>0</v>
      </c>
      <c r="BC9" s="32">
        <v>521.23450378999996</v>
      </c>
      <c r="BD9" s="32">
        <v>0</v>
      </c>
      <c r="BE9" s="53">
        <f t="shared" si="21"/>
        <v>521.23450378999996</v>
      </c>
      <c r="BF9" s="54">
        <f t="shared" si="22"/>
        <v>521.23450378999996</v>
      </c>
      <c r="BG9" s="32">
        <v>753.88548663999995</v>
      </c>
      <c r="BH9" s="32">
        <v>0</v>
      </c>
      <c r="BI9" s="53">
        <f t="shared" si="23"/>
        <v>753.88548663999995</v>
      </c>
      <c r="BJ9" s="54">
        <f t="shared" si="24"/>
        <v>753.88548663999995</v>
      </c>
      <c r="BK9" s="32">
        <v>1286.4871098800002</v>
      </c>
      <c r="BL9" s="32">
        <v>0</v>
      </c>
      <c r="BM9" s="53">
        <f t="shared" si="25"/>
        <v>1286.4871098800002</v>
      </c>
      <c r="BN9" s="54">
        <f t="shared" si="26"/>
        <v>1286.4871098800002</v>
      </c>
      <c r="BO9" s="32">
        <v>0</v>
      </c>
      <c r="BP9" s="32">
        <v>0</v>
      </c>
      <c r="BQ9" s="32">
        <v>0</v>
      </c>
      <c r="BR9" s="53">
        <f t="shared" si="27"/>
        <v>0</v>
      </c>
      <c r="BS9" s="46">
        <f t="shared" si="6"/>
        <v>0</v>
      </c>
      <c r="BT9" s="29">
        <v>0</v>
      </c>
      <c r="BU9" s="32">
        <v>0</v>
      </c>
      <c r="BV9" s="32">
        <v>0</v>
      </c>
      <c r="BW9" s="53">
        <f t="shared" si="35"/>
        <v>0</v>
      </c>
      <c r="BX9" s="46">
        <f t="shared" si="7"/>
        <v>0</v>
      </c>
      <c r="BY9" s="29">
        <v>0</v>
      </c>
      <c r="BZ9" s="32">
        <v>0</v>
      </c>
      <c r="CA9" s="32">
        <v>0</v>
      </c>
      <c r="CB9" s="120">
        <f t="shared" si="29"/>
        <v>0</v>
      </c>
      <c r="CC9" s="46">
        <f t="shared" si="8"/>
        <v>0</v>
      </c>
      <c r="CD9" s="29">
        <v>0</v>
      </c>
      <c r="CE9" s="32">
        <v>0</v>
      </c>
      <c r="CF9" s="120">
        <f t="shared" si="30"/>
        <v>0</v>
      </c>
      <c r="CG9" s="50">
        <f t="shared" si="31"/>
        <v>0</v>
      </c>
      <c r="CH9" s="29">
        <v>0</v>
      </c>
      <c r="CI9" s="32">
        <f>FFCCAA2025!X12</f>
        <v>0</v>
      </c>
      <c r="CJ9" s="120">
        <f t="shared" si="32"/>
        <v>0</v>
      </c>
      <c r="CK9" s="51">
        <f t="shared" si="33"/>
        <v>0</v>
      </c>
      <c r="CL9" s="50">
        <f t="shared" si="34"/>
        <v>9163.7902347312483</v>
      </c>
      <c r="CM9" s="113"/>
    </row>
    <row r="10" spans="1:91" ht="25.35" customHeight="1" x14ac:dyDescent="0.3">
      <c r="A10" s="4" t="s">
        <v>25</v>
      </c>
      <c r="B10" s="29">
        <v>106.7</v>
      </c>
      <c r="C10" s="32">
        <v>55.2</v>
      </c>
      <c r="D10" s="32">
        <v>0</v>
      </c>
      <c r="E10" s="32">
        <f t="shared" si="9"/>
        <v>161.9</v>
      </c>
      <c r="F10" s="32">
        <v>0</v>
      </c>
      <c r="G10" s="32">
        <v>227.86923999999999</v>
      </c>
      <c r="H10" s="30">
        <f t="shared" si="10"/>
        <v>227.86923999999999</v>
      </c>
      <c r="I10" s="52">
        <f t="shared" si="0"/>
        <v>389.76923999999997</v>
      </c>
      <c r="J10" s="31">
        <v>106.7</v>
      </c>
      <c r="K10" s="32">
        <v>0</v>
      </c>
      <c r="L10" s="32">
        <v>0</v>
      </c>
      <c r="M10" s="32">
        <f t="shared" si="11"/>
        <v>106.7</v>
      </c>
      <c r="N10" s="32">
        <v>0</v>
      </c>
      <c r="O10" s="32">
        <v>6.6074399999999969</v>
      </c>
      <c r="P10" s="53">
        <f t="shared" si="12"/>
        <v>6.6074399999999969</v>
      </c>
      <c r="Q10" s="46">
        <f t="shared" si="1"/>
        <v>113.30744</v>
      </c>
      <c r="R10" s="29">
        <v>106.7</v>
      </c>
      <c r="S10" s="32">
        <v>0</v>
      </c>
      <c r="T10" s="32">
        <f t="shared" si="2"/>
        <v>106.7</v>
      </c>
      <c r="U10" s="32">
        <v>177.99814755</v>
      </c>
      <c r="V10" s="32">
        <v>157.14623</v>
      </c>
      <c r="W10" s="30">
        <f t="shared" si="13"/>
        <v>335.14437755</v>
      </c>
      <c r="X10" s="46">
        <f t="shared" si="3"/>
        <v>441.84437754999999</v>
      </c>
      <c r="Y10" s="31">
        <v>163.56</v>
      </c>
      <c r="Z10" s="30">
        <v>0</v>
      </c>
      <c r="AA10" s="32">
        <v>0.2064825703125</v>
      </c>
      <c r="AB10" s="32"/>
      <c r="AC10" s="32">
        <f t="shared" si="14"/>
        <v>163.76648257031249</v>
      </c>
      <c r="AD10" s="32">
        <v>757.11031266000407</v>
      </c>
      <c r="AE10" s="30">
        <v>0</v>
      </c>
      <c r="AF10" s="32">
        <v>9.7491065299999988</v>
      </c>
      <c r="AG10" s="30">
        <f t="shared" si="15"/>
        <v>766.85941919000402</v>
      </c>
      <c r="AH10" s="46">
        <f t="shared" si="16"/>
        <v>930.62590176031654</v>
      </c>
      <c r="AI10" s="31">
        <v>113.09</v>
      </c>
      <c r="AJ10" s="30">
        <v>0</v>
      </c>
      <c r="AK10" s="30">
        <v>0</v>
      </c>
      <c r="AL10" s="32">
        <v>113.09</v>
      </c>
      <c r="AM10" s="32">
        <v>0</v>
      </c>
      <c r="AN10" s="32">
        <v>805.78481118700006</v>
      </c>
      <c r="AO10" s="53">
        <f t="shared" si="4"/>
        <v>805.78481118700006</v>
      </c>
      <c r="AP10" s="46">
        <f t="shared" si="5"/>
        <v>918.87481118700009</v>
      </c>
      <c r="AQ10" s="29">
        <v>0</v>
      </c>
      <c r="AR10" s="32">
        <v>0</v>
      </c>
      <c r="AS10" s="32">
        <v>0</v>
      </c>
      <c r="AT10" s="32">
        <f t="shared" si="17"/>
        <v>0</v>
      </c>
      <c r="AU10" s="32">
        <v>0</v>
      </c>
      <c r="AV10" s="32">
        <v>560.35695196999995</v>
      </c>
      <c r="AW10" s="53">
        <f t="shared" si="18"/>
        <v>560.35695196999995</v>
      </c>
      <c r="AX10" s="46">
        <f t="shared" si="19"/>
        <v>560.35695196999995</v>
      </c>
      <c r="AY10" s="29">
        <v>0</v>
      </c>
      <c r="AZ10" s="32">
        <v>0</v>
      </c>
      <c r="BA10" s="32">
        <v>0</v>
      </c>
      <c r="BB10" s="32">
        <f t="shared" si="20"/>
        <v>0</v>
      </c>
      <c r="BC10" s="32">
        <v>0</v>
      </c>
      <c r="BD10" s="32">
        <v>488.57652156473597</v>
      </c>
      <c r="BE10" s="53">
        <f t="shared" si="21"/>
        <v>488.57652156473597</v>
      </c>
      <c r="BF10" s="54">
        <f t="shared" si="22"/>
        <v>488.57652156473597</v>
      </c>
      <c r="BG10" s="32">
        <v>0</v>
      </c>
      <c r="BH10" s="32">
        <v>507.88289716000003</v>
      </c>
      <c r="BI10" s="53">
        <f t="shared" si="23"/>
        <v>507.88289716000003</v>
      </c>
      <c r="BJ10" s="54">
        <f t="shared" si="24"/>
        <v>507.88289716000003</v>
      </c>
      <c r="BK10" s="32">
        <v>778.39643148999994</v>
      </c>
      <c r="BL10" s="32">
        <v>0</v>
      </c>
      <c r="BM10" s="53">
        <f t="shared" si="25"/>
        <v>778.39643148999994</v>
      </c>
      <c r="BN10" s="54">
        <f t="shared" si="26"/>
        <v>778.39643148999994</v>
      </c>
      <c r="BO10" s="32">
        <v>0</v>
      </c>
      <c r="BP10" s="32">
        <v>578.62708498999996</v>
      </c>
      <c r="BQ10" s="32">
        <v>62.5</v>
      </c>
      <c r="BR10" s="53">
        <f t="shared" si="27"/>
        <v>641.12708498999996</v>
      </c>
      <c r="BS10" s="46">
        <f t="shared" si="6"/>
        <v>641.12708498999996</v>
      </c>
      <c r="BT10" s="29">
        <v>0</v>
      </c>
      <c r="BU10" s="32">
        <v>774.21230631999993</v>
      </c>
      <c r="BV10" s="32">
        <v>0</v>
      </c>
      <c r="BW10" s="53">
        <f t="shared" si="35"/>
        <v>774.21230631999993</v>
      </c>
      <c r="BX10" s="46">
        <f t="shared" si="7"/>
        <v>774.21230631999993</v>
      </c>
      <c r="BY10" s="29">
        <v>0</v>
      </c>
      <c r="BZ10" s="32">
        <v>1047.72086171</v>
      </c>
      <c r="CA10" s="32">
        <v>0</v>
      </c>
      <c r="CB10" s="120">
        <f t="shared" si="29"/>
        <v>1047.72086171</v>
      </c>
      <c r="CC10" s="46">
        <f t="shared" si="8"/>
        <v>1047.72086171</v>
      </c>
      <c r="CD10" s="29">
        <v>0</v>
      </c>
      <c r="CE10" s="32">
        <v>1090.4045096</v>
      </c>
      <c r="CF10" s="120">
        <f t="shared" si="30"/>
        <v>1090.4045096</v>
      </c>
      <c r="CG10" s="50">
        <f t="shared" si="31"/>
        <v>1090.4045096</v>
      </c>
      <c r="CH10" s="29">
        <v>0</v>
      </c>
      <c r="CI10" s="32">
        <f>FFCCAA2025!X13</f>
        <v>572.79000000000008</v>
      </c>
      <c r="CJ10" s="120">
        <f t="shared" si="32"/>
        <v>572.79000000000008</v>
      </c>
      <c r="CK10" s="51">
        <f t="shared" si="33"/>
        <v>572.79000000000008</v>
      </c>
      <c r="CL10" s="50">
        <f t="shared" si="34"/>
        <v>9255.889335302054</v>
      </c>
      <c r="CM10" s="113"/>
    </row>
    <row r="11" spans="1:91" ht="27" customHeight="1" x14ac:dyDescent="0.3">
      <c r="A11" s="4" t="s">
        <v>26</v>
      </c>
      <c r="B11" s="29">
        <v>228.9</v>
      </c>
      <c r="C11" s="32">
        <v>211.3</v>
      </c>
      <c r="D11" s="32">
        <v>0</v>
      </c>
      <c r="E11" s="32">
        <f t="shared" si="9"/>
        <v>440.20000000000005</v>
      </c>
      <c r="F11" s="32">
        <v>0</v>
      </c>
      <c r="G11" s="32">
        <v>0</v>
      </c>
      <c r="H11" s="30">
        <f t="shared" si="10"/>
        <v>0</v>
      </c>
      <c r="I11" s="52">
        <f t="shared" si="0"/>
        <v>440.20000000000005</v>
      </c>
      <c r="J11" s="31">
        <v>228.9</v>
      </c>
      <c r="K11" s="32">
        <v>0</v>
      </c>
      <c r="L11" s="32">
        <v>0</v>
      </c>
      <c r="M11" s="32">
        <f t="shared" si="11"/>
        <v>228.9</v>
      </c>
      <c r="N11" s="32">
        <v>0</v>
      </c>
      <c r="O11" s="32">
        <v>0</v>
      </c>
      <c r="P11" s="53">
        <f t="shared" si="12"/>
        <v>0</v>
      </c>
      <c r="Q11" s="46">
        <f t="shared" si="1"/>
        <v>228.9</v>
      </c>
      <c r="R11" s="29">
        <v>228.9</v>
      </c>
      <c r="S11" s="32">
        <v>0</v>
      </c>
      <c r="T11" s="32">
        <f t="shared" si="2"/>
        <v>228.9</v>
      </c>
      <c r="U11" s="32">
        <v>0</v>
      </c>
      <c r="V11" s="32">
        <v>0</v>
      </c>
      <c r="W11" s="30">
        <f t="shared" si="13"/>
        <v>0</v>
      </c>
      <c r="X11" s="46">
        <f t="shared" si="3"/>
        <v>228.9</v>
      </c>
      <c r="Y11" s="31">
        <v>350.06</v>
      </c>
      <c r="Z11" s="30">
        <v>0</v>
      </c>
      <c r="AA11" s="30">
        <v>0</v>
      </c>
      <c r="AB11" s="30">
        <v>0</v>
      </c>
      <c r="AC11" s="32">
        <f t="shared" si="14"/>
        <v>350.06</v>
      </c>
      <c r="AD11" s="32">
        <v>1567.4040504500003</v>
      </c>
      <c r="AE11" s="30">
        <v>0</v>
      </c>
      <c r="AF11" s="30">
        <v>0</v>
      </c>
      <c r="AG11" s="30">
        <f t="shared" si="15"/>
        <v>1567.4040504500003</v>
      </c>
      <c r="AH11" s="46">
        <f t="shared" si="16"/>
        <v>1917.4640504500003</v>
      </c>
      <c r="AI11" s="31">
        <v>235.31</v>
      </c>
      <c r="AJ11" s="30">
        <v>0</v>
      </c>
      <c r="AK11" s="30">
        <v>0</v>
      </c>
      <c r="AL11" s="32">
        <v>235.31</v>
      </c>
      <c r="AM11" s="32">
        <v>1816.20760918</v>
      </c>
      <c r="AN11" s="32">
        <v>0</v>
      </c>
      <c r="AO11" s="53">
        <f t="shared" si="4"/>
        <v>1816.20760918</v>
      </c>
      <c r="AP11" s="46">
        <f t="shared" si="5"/>
        <v>2051.5176091799999</v>
      </c>
      <c r="AQ11" s="29">
        <v>0</v>
      </c>
      <c r="AR11" s="32">
        <v>0</v>
      </c>
      <c r="AS11" s="32">
        <v>0</v>
      </c>
      <c r="AT11" s="32">
        <f t="shared" si="17"/>
        <v>0</v>
      </c>
      <c r="AU11" s="32">
        <v>2112.2217074</v>
      </c>
      <c r="AV11" s="32">
        <v>0</v>
      </c>
      <c r="AW11" s="53">
        <f t="shared" si="18"/>
        <v>2112.2217074</v>
      </c>
      <c r="AX11" s="46">
        <f t="shared" si="19"/>
        <v>2112.2217074</v>
      </c>
      <c r="AY11" s="29">
        <v>0</v>
      </c>
      <c r="AZ11" s="32">
        <v>0</v>
      </c>
      <c r="BA11" s="32">
        <v>0</v>
      </c>
      <c r="BB11" s="32">
        <f t="shared" si="20"/>
        <v>0</v>
      </c>
      <c r="BC11" s="32">
        <v>1214.6330979499999</v>
      </c>
      <c r="BD11" s="32">
        <v>0</v>
      </c>
      <c r="BE11" s="53">
        <f t="shared" si="21"/>
        <v>1214.6330979499999</v>
      </c>
      <c r="BF11" s="54">
        <f t="shared" si="22"/>
        <v>1214.6330979499999</v>
      </c>
      <c r="BG11" s="32">
        <v>709.58179078000001</v>
      </c>
      <c r="BH11" s="32">
        <v>0</v>
      </c>
      <c r="BI11" s="53">
        <f t="shared" si="23"/>
        <v>709.58179078000001</v>
      </c>
      <c r="BJ11" s="54">
        <f t="shared" si="24"/>
        <v>709.58179078000001</v>
      </c>
      <c r="BK11" s="32">
        <v>658.97263368999995</v>
      </c>
      <c r="BL11" s="32">
        <v>0</v>
      </c>
      <c r="BM11" s="53">
        <f t="shared" si="25"/>
        <v>658.97263368999995</v>
      </c>
      <c r="BN11" s="54">
        <f t="shared" si="26"/>
        <v>658.97263368999995</v>
      </c>
      <c r="BO11" s="32">
        <v>0</v>
      </c>
      <c r="BP11" s="32">
        <v>0</v>
      </c>
      <c r="BQ11" s="32">
        <v>0</v>
      </c>
      <c r="BR11" s="53">
        <f t="shared" si="27"/>
        <v>0</v>
      </c>
      <c r="BS11" s="46">
        <f t="shared" si="6"/>
        <v>0</v>
      </c>
      <c r="BT11" s="29">
        <v>0</v>
      </c>
      <c r="BU11" s="32">
        <v>0</v>
      </c>
      <c r="BV11" s="32">
        <v>0</v>
      </c>
      <c r="BW11" s="53">
        <f t="shared" si="35"/>
        <v>0</v>
      </c>
      <c r="BX11" s="46">
        <f t="shared" si="7"/>
        <v>0</v>
      </c>
      <c r="BY11" s="29">
        <v>0</v>
      </c>
      <c r="BZ11" s="32">
        <v>0</v>
      </c>
      <c r="CA11" s="32">
        <v>0</v>
      </c>
      <c r="CB11" s="120">
        <f t="shared" si="29"/>
        <v>0</v>
      </c>
      <c r="CC11" s="46">
        <f t="shared" si="8"/>
        <v>0</v>
      </c>
      <c r="CD11" s="29">
        <v>0</v>
      </c>
      <c r="CE11" s="32">
        <v>0</v>
      </c>
      <c r="CF11" s="120">
        <f t="shared" si="30"/>
        <v>0</v>
      </c>
      <c r="CG11" s="50">
        <f t="shared" si="31"/>
        <v>0</v>
      </c>
      <c r="CH11" s="29">
        <v>0</v>
      </c>
      <c r="CI11" s="32">
        <f>FFCCAA2025!X14</f>
        <v>0</v>
      </c>
      <c r="CJ11" s="120">
        <f t="shared" si="32"/>
        <v>0</v>
      </c>
      <c r="CK11" s="51">
        <f t="shared" si="33"/>
        <v>0</v>
      </c>
      <c r="CL11" s="50">
        <f t="shared" si="34"/>
        <v>9562.39088945</v>
      </c>
      <c r="CM11" s="113"/>
    </row>
    <row r="12" spans="1:91" ht="25.35" customHeight="1" x14ac:dyDescent="0.3">
      <c r="A12" s="4" t="s">
        <v>27</v>
      </c>
      <c r="B12" s="29">
        <v>247</v>
      </c>
      <c r="C12" s="32">
        <v>2078.6999999999998</v>
      </c>
      <c r="D12" s="32">
        <v>2781</v>
      </c>
      <c r="E12" s="32">
        <f t="shared" si="9"/>
        <v>5106.7</v>
      </c>
      <c r="F12" s="32">
        <v>3829.4625772099998</v>
      </c>
      <c r="G12" s="32">
        <v>4354.7930999999999</v>
      </c>
      <c r="H12" s="30">
        <f t="shared" si="10"/>
        <v>8184.2556772099997</v>
      </c>
      <c r="I12" s="52">
        <f t="shared" si="0"/>
        <v>13290.95567721</v>
      </c>
      <c r="J12" s="31">
        <v>247</v>
      </c>
      <c r="K12" s="32">
        <v>1020</v>
      </c>
      <c r="L12" s="32">
        <v>878.7</v>
      </c>
      <c r="M12" s="32">
        <f t="shared" si="11"/>
        <v>2145.6999999999998</v>
      </c>
      <c r="N12" s="32">
        <v>3119.09</v>
      </c>
      <c r="O12" s="32">
        <v>933.99478999999974</v>
      </c>
      <c r="P12" s="53">
        <f t="shared" si="12"/>
        <v>4053.0847899999999</v>
      </c>
      <c r="Q12" s="46">
        <f t="shared" si="1"/>
        <v>6198.7847899999997</v>
      </c>
      <c r="R12" s="29">
        <v>247</v>
      </c>
      <c r="S12" s="32">
        <v>1138.5999999999999</v>
      </c>
      <c r="T12" s="32">
        <f t="shared" si="2"/>
        <v>1385.6</v>
      </c>
      <c r="U12" s="32">
        <v>6057.4340662100012</v>
      </c>
      <c r="V12" s="32">
        <v>2230.4411600000003</v>
      </c>
      <c r="W12" s="30">
        <f t="shared" si="13"/>
        <v>8287.8752262100024</v>
      </c>
      <c r="X12" s="46">
        <f t="shared" si="3"/>
        <v>9673.475226210001</v>
      </c>
      <c r="Y12" s="31">
        <v>377.34</v>
      </c>
      <c r="Z12" s="32">
        <v>727.44</v>
      </c>
      <c r="AA12" s="32">
        <v>546.00140913295797</v>
      </c>
      <c r="AB12" s="32">
        <v>478.69412115875002</v>
      </c>
      <c r="AC12" s="32">
        <f t="shared" si="14"/>
        <v>2129.4755302917079</v>
      </c>
      <c r="AD12" s="30">
        <v>0</v>
      </c>
      <c r="AE12" s="32">
        <v>8639.8671782800393</v>
      </c>
      <c r="AF12" s="32">
        <v>120.34415285999999</v>
      </c>
      <c r="AG12" s="30">
        <f t="shared" si="15"/>
        <v>8760.211331140039</v>
      </c>
      <c r="AH12" s="46">
        <f t="shared" si="16"/>
        <v>10889.686861431746</v>
      </c>
      <c r="AI12" s="31">
        <v>250.21</v>
      </c>
      <c r="AJ12" s="32">
        <v>581.24</v>
      </c>
      <c r="AK12" s="30">
        <v>0</v>
      </c>
      <c r="AL12" s="32">
        <v>831.45</v>
      </c>
      <c r="AM12" s="32">
        <v>0</v>
      </c>
      <c r="AN12" s="32">
        <v>6968.4437798300005</v>
      </c>
      <c r="AO12" s="53">
        <f t="shared" si="4"/>
        <v>6968.4437798300005</v>
      </c>
      <c r="AP12" s="46">
        <f t="shared" si="5"/>
        <v>7799.8937798300003</v>
      </c>
      <c r="AQ12" s="29">
        <v>0</v>
      </c>
      <c r="AR12" s="32">
        <v>494.1</v>
      </c>
      <c r="AS12" s="32">
        <v>0</v>
      </c>
      <c r="AT12" s="32">
        <f t="shared" si="17"/>
        <v>494.1</v>
      </c>
      <c r="AU12" s="32">
        <v>0</v>
      </c>
      <c r="AV12" s="32">
        <v>5408.8585540800004</v>
      </c>
      <c r="AW12" s="53">
        <f t="shared" si="18"/>
        <v>5408.8585540800004</v>
      </c>
      <c r="AX12" s="46">
        <f t="shared" si="19"/>
        <v>5902.9585540800008</v>
      </c>
      <c r="AY12" s="29">
        <v>0</v>
      </c>
      <c r="AZ12" s="32">
        <v>415</v>
      </c>
      <c r="BA12" s="32">
        <v>0</v>
      </c>
      <c r="BB12" s="32">
        <f t="shared" si="20"/>
        <v>415</v>
      </c>
      <c r="BC12" s="32">
        <v>0</v>
      </c>
      <c r="BD12" s="32">
        <v>5827.657093419999</v>
      </c>
      <c r="BE12" s="53">
        <f t="shared" si="21"/>
        <v>5827.657093419999</v>
      </c>
      <c r="BF12" s="54">
        <f t="shared" si="22"/>
        <v>6242.657093419999</v>
      </c>
      <c r="BG12" s="32">
        <v>0</v>
      </c>
      <c r="BH12" s="32">
        <v>6783.495772799999</v>
      </c>
      <c r="BI12" s="53">
        <f t="shared" si="23"/>
        <v>6783.495772799999</v>
      </c>
      <c r="BJ12" s="54">
        <f t="shared" si="24"/>
        <v>6783.495772799999</v>
      </c>
      <c r="BK12" s="32">
        <v>0</v>
      </c>
      <c r="BL12" s="32">
        <v>8161.0538397199989</v>
      </c>
      <c r="BM12" s="53">
        <f t="shared" si="25"/>
        <v>8161.0538397199989</v>
      </c>
      <c r="BN12" s="54">
        <f t="shared" si="26"/>
        <v>8161.0538397199989</v>
      </c>
      <c r="BO12" s="32">
        <v>0</v>
      </c>
      <c r="BP12" s="32">
        <v>8992.636562990001</v>
      </c>
      <c r="BQ12" s="32">
        <v>650</v>
      </c>
      <c r="BR12" s="53">
        <f t="shared" si="27"/>
        <v>9642.636562990001</v>
      </c>
      <c r="BS12" s="46">
        <f t="shared" si="6"/>
        <v>9642.636562990001</v>
      </c>
      <c r="BT12" s="29">
        <v>0</v>
      </c>
      <c r="BU12" s="32">
        <v>7763.0984095300009</v>
      </c>
      <c r="BV12" s="32">
        <v>195.07847292999998</v>
      </c>
      <c r="BW12" s="53">
        <f t="shared" si="35"/>
        <v>7958.1768824600013</v>
      </c>
      <c r="BX12" s="46">
        <f t="shared" si="7"/>
        <v>7958.1768824600013</v>
      </c>
      <c r="BY12" s="29">
        <v>0</v>
      </c>
      <c r="BZ12" s="32">
        <v>9391.6901678600007</v>
      </c>
      <c r="CA12" s="32">
        <v>0</v>
      </c>
      <c r="CB12" s="120">
        <f t="shared" si="29"/>
        <v>9391.6901678600007</v>
      </c>
      <c r="CC12" s="46">
        <f t="shared" si="8"/>
        <v>9391.6901678600007</v>
      </c>
      <c r="CD12" s="29">
        <v>0</v>
      </c>
      <c r="CE12" s="32">
        <v>10300.61863391</v>
      </c>
      <c r="CF12" s="120">
        <f t="shared" si="30"/>
        <v>10300.61863391</v>
      </c>
      <c r="CG12" s="50">
        <f t="shared" si="31"/>
        <v>10300.61863391</v>
      </c>
      <c r="CH12" s="29">
        <v>0</v>
      </c>
      <c r="CI12" s="32">
        <f>FFCCAA2025!X15</f>
        <v>8459.09</v>
      </c>
      <c r="CJ12" s="120">
        <f t="shared" si="32"/>
        <v>8459.09</v>
      </c>
      <c r="CK12" s="51">
        <f t="shared" si="33"/>
        <v>8459.09</v>
      </c>
      <c r="CL12" s="50">
        <f t="shared" si="34"/>
        <v>120695.17384192174</v>
      </c>
      <c r="CM12" s="113"/>
    </row>
    <row r="13" spans="1:91" ht="25.35" customHeight="1" x14ac:dyDescent="0.3">
      <c r="A13" s="4" t="s">
        <v>28</v>
      </c>
      <c r="B13" s="29">
        <v>79.400000000000006</v>
      </c>
      <c r="C13" s="32">
        <v>73.8</v>
      </c>
      <c r="D13" s="32">
        <v>0</v>
      </c>
      <c r="E13" s="32">
        <f t="shared" si="9"/>
        <v>153.19999999999999</v>
      </c>
      <c r="F13" s="32">
        <v>261.51463118999999</v>
      </c>
      <c r="G13" s="32">
        <v>243.30842000000001</v>
      </c>
      <c r="H13" s="30">
        <f t="shared" si="10"/>
        <v>504.82305119</v>
      </c>
      <c r="I13" s="52">
        <f t="shared" si="0"/>
        <v>658.02305118999993</v>
      </c>
      <c r="J13" s="31">
        <v>79.400000000000006</v>
      </c>
      <c r="K13" s="32">
        <v>90</v>
      </c>
      <c r="L13" s="32">
        <v>0</v>
      </c>
      <c r="M13" s="32">
        <f t="shared" si="11"/>
        <v>169.4</v>
      </c>
      <c r="N13" s="32">
        <v>521.32000000000005</v>
      </c>
      <c r="O13" s="32">
        <v>0</v>
      </c>
      <c r="P13" s="53">
        <f t="shared" si="12"/>
        <v>521.32000000000005</v>
      </c>
      <c r="Q13" s="46">
        <f t="shared" si="1"/>
        <v>690.72</v>
      </c>
      <c r="R13" s="29">
        <v>79.400000000000006</v>
      </c>
      <c r="S13" s="32">
        <v>80</v>
      </c>
      <c r="T13" s="32">
        <f t="shared" si="2"/>
        <v>159.4</v>
      </c>
      <c r="U13" s="32">
        <v>0</v>
      </c>
      <c r="V13" s="32">
        <v>0</v>
      </c>
      <c r="W13" s="30">
        <f t="shared" si="13"/>
        <v>0</v>
      </c>
      <c r="X13" s="46">
        <f t="shared" si="3"/>
        <v>159.4</v>
      </c>
      <c r="Y13" s="31">
        <v>121.99</v>
      </c>
      <c r="Z13" s="30">
        <v>0</v>
      </c>
      <c r="AA13" s="32">
        <v>30.413552419999998</v>
      </c>
      <c r="AB13" s="32">
        <v>32.689328898749999</v>
      </c>
      <c r="AC13" s="32">
        <f t="shared" si="14"/>
        <v>185.09288131874999</v>
      </c>
      <c r="AD13" s="32">
        <v>560.76539547981918</v>
      </c>
      <c r="AE13" s="30">
        <v>0</v>
      </c>
      <c r="AF13" s="30">
        <v>0</v>
      </c>
      <c r="AG13" s="30">
        <f t="shared" si="15"/>
        <v>560.76539547981918</v>
      </c>
      <c r="AH13" s="46">
        <f t="shared" si="16"/>
        <v>745.85827679856914</v>
      </c>
      <c r="AI13" s="31">
        <v>87.76</v>
      </c>
      <c r="AJ13" s="30">
        <v>0</v>
      </c>
      <c r="AK13" s="30">
        <v>0</v>
      </c>
      <c r="AL13" s="32">
        <v>87.76</v>
      </c>
      <c r="AM13" s="32">
        <v>0</v>
      </c>
      <c r="AN13" s="32">
        <v>0</v>
      </c>
      <c r="AO13" s="53">
        <f t="shared" si="4"/>
        <v>0</v>
      </c>
      <c r="AP13" s="46">
        <f t="shared" si="5"/>
        <v>87.76</v>
      </c>
      <c r="AQ13" s="29">
        <v>0</v>
      </c>
      <c r="AR13" s="32">
        <v>0</v>
      </c>
      <c r="AS13" s="32">
        <v>0</v>
      </c>
      <c r="AT13" s="32">
        <f t="shared" si="17"/>
        <v>0</v>
      </c>
      <c r="AU13" s="32">
        <v>336.84574574999999</v>
      </c>
      <c r="AV13" s="32">
        <v>0</v>
      </c>
      <c r="AW13" s="53">
        <f t="shared" si="18"/>
        <v>336.84574574999999</v>
      </c>
      <c r="AX13" s="46">
        <f t="shared" si="19"/>
        <v>336.84574574999999</v>
      </c>
      <c r="AY13" s="29">
        <v>0</v>
      </c>
      <c r="AZ13" s="32">
        <v>0</v>
      </c>
      <c r="BA13" s="32">
        <v>0</v>
      </c>
      <c r="BB13" s="32">
        <f t="shared" si="20"/>
        <v>0</v>
      </c>
      <c r="BC13" s="32">
        <v>626.38919675</v>
      </c>
      <c r="BD13" s="32">
        <v>0</v>
      </c>
      <c r="BE13" s="53">
        <f t="shared" si="21"/>
        <v>626.38919675</v>
      </c>
      <c r="BF13" s="54">
        <f t="shared" si="22"/>
        <v>626.38919675</v>
      </c>
      <c r="BG13" s="32">
        <v>127.03356323</v>
      </c>
      <c r="BH13" s="32">
        <v>0</v>
      </c>
      <c r="BI13" s="53">
        <f t="shared" si="23"/>
        <v>127.03356323</v>
      </c>
      <c r="BJ13" s="54">
        <f t="shared" si="24"/>
        <v>127.03356323</v>
      </c>
      <c r="BK13" s="32">
        <v>66.957874450000006</v>
      </c>
      <c r="BL13" s="32">
        <v>0</v>
      </c>
      <c r="BM13" s="53">
        <f t="shared" si="25"/>
        <v>66.957874450000006</v>
      </c>
      <c r="BN13" s="54">
        <f t="shared" si="26"/>
        <v>66.957874450000006</v>
      </c>
      <c r="BO13" s="32">
        <v>0</v>
      </c>
      <c r="BP13" s="32">
        <v>0</v>
      </c>
      <c r="BQ13" s="32">
        <v>0</v>
      </c>
      <c r="BR13" s="53">
        <f t="shared" si="27"/>
        <v>0</v>
      </c>
      <c r="BS13" s="46">
        <f t="shared" si="6"/>
        <v>0</v>
      </c>
      <c r="BT13" s="29">
        <v>0</v>
      </c>
      <c r="BU13" s="32">
        <v>0</v>
      </c>
      <c r="BV13" s="32">
        <v>0</v>
      </c>
      <c r="BW13" s="53">
        <f t="shared" si="35"/>
        <v>0</v>
      </c>
      <c r="BX13" s="46">
        <f t="shared" si="7"/>
        <v>0</v>
      </c>
      <c r="BY13" s="29">
        <v>0</v>
      </c>
      <c r="BZ13" s="32">
        <v>0</v>
      </c>
      <c r="CA13" s="32">
        <v>0</v>
      </c>
      <c r="CB13" s="120">
        <f t="shared" si="29"/>
        <v>0</v>
      </c>
      <c r="CC13" s="46">
        <f t="shared" si="8"/>
        <v>0</v>
      </c>
      <c r="CD13" s="29">
        <v>0</v>
      </c>
      <c r="CE13" s="32">
        <v>0</v>
      </c>
      <c r="CF13" s="120">
        <f t="shared" si="30"/>
        <v>0</v>
      </c>
      <c r="CG13" s="50">
        <f t="shared" si="31"/>
        <v>0</v>
      </c>
      <c r="CH13" s="29">
        <v>0</v>
      </c>
      <c r="CI13" s="32">
        <f>FFCCAA2025!X16</f>
        <v>0</v>
      </c>
      <c r="CJ13" s="120">
        <f t="shared" si="32"/>
        <v>0</v>
      </c>
      <c r="CK13" s="51">
        <f t="shared" si="33"/>
        <v>0</v>
      </c>
      <c r="CL13" s="50">
        <f t="shared" si="34"/>
        <v>3498.9877081685686</v>
      </c>
      <c r="CM13" s="113"/>
    </row>
    <row r="14" spans="1:91" ht="25.35" customHeight="1" x14ac:dyDescent="0.3">
      <c r="A14" s="4" t="s">
        <v>29</v>
      </c>
      <c r="B14" s="29">
        <v>37.299999999999997</v>
      </c>
      <c r="C14" s="32">
        <v>363.1</v>
      </c>
      <c r="D14" s="32">
        <v>71</v>
      </c>
      <c r="E14" s="32">
        <f t="shared" si="9"/>
        <v>471.40000000000003</v>
      </c>
      <c r="F14" s="32">
        <v>471.66847584000004</v>
      </c>
      <c r="G14" s="32">
        <v>841.61293999999998</v>
      </c>
      <c r="H14" s="30">
        <f t="shared" si="10"/>
        <v>1313.2814158400001</v>
      </c>
      <c r="I14" s="52">
        <f t="shared" si="0"/>
        <v>1784.6814158400002</v>
      </c>
      <c r="J14" s="31">
        <v>37.299999999999997</v>
      </c>
      <c r="K14" s="32">
        <v>338.4</v>
      </c>
      <c r="L14" s="32">
        <v>19.2</v>
      </c>
      <c r="M14" s="32">
        <f t="shared" si="11"/>
        <v>394.9</v>
      </c>
      <c r="N14" s="32">
        <v>1048.27</v>
      </c>
      <c r="O14" s="32">
        <v>84.982730000000004</v>
      </c>
      <c r="P14" s="53">
        <f t="shared" si="12"/>
        <v>1133.2527299999999</v>
      </c>
      <c r="Q14" s="46">
        <f t="shared" si="1"/>
        <v>1528.1527299999998</v>
      </c>
      <c r="R14" s="29">
        <v>37.299999999999997</v>
      </c>
      <c r="S14" s="32">
        <v>322</v>
      </c>
      <c r="T14" s="32">
        <f t="shared" si="2"/>
        <v>359.3</v>
      </c>
      <c r="U14" s="32">
        <v>1086.8207233208334</v>
      </c>
      <c r="V14" s="32">
        <v>347.32198999999997</v>
      </c>
      <c r="W14" s="30">
        <f t="shared" si="13"/>
        <v>1434.1427133208333</v>
      </c>
      <c r="X14" s="46">
        <f t="shared" si="3"/>
        <v>1793.4427133208333</v>
      </c>
      <c r="Y14" s="31">
        <v>55.4</v>
      </c>
      <c r="Z14" s="32">
        <v>258</v>
      </c>
      <c r="AA14" s="32">
        <v>106.36817065245801</v>
      </c>
      <c r="AB14" s="32">
        <v>58.958559479532575</v>
      </c>
      <c r="AC14" s="32">
        <f t="shared" si="14"/>
        <v>478.72673013199056</v>
      </c>
      <c r="AD14" s="32">
        <v>1159.7005358163074</v>
      </c>
      <c r="AE14" s="30">
        <v>0</v>
      </c>
      <c r="AF14" s="32">
        <v>34.637252579999995</v>
      </c>
      <c r="AG14" s="30">
        <f t="shared" si="15"/>
        <v>1194.3377883963074</v>
      </c>
      <c r="AH14" s="46">
        <f t="shared" si="16"/>
        <v>1673.0645185282979</v>
      </c>
      <c r="AI14" s="31">
        <v>22.99</v>
      </c>
      <c r="AJ14" s="32">
        <v>300</v>
      </c>
      <c r="AK14" s="30">
        <v>0</v>
      </c>
      <c r="AL14" s="32">
        <v>322.99</v>
      </c>
      <c r="AM14" s="32">
        <v>0</v>
      </c>
      <c r="AN14" s="32">
        <v>1228.0193975100001</v>
      </c>
      <c r="AO14" s="53">
        <f t="shared" si="4"/>
        <v>1228.0193975100001</v>
      </c>
      <c r="AP14" s="46">
        <f t="shared" si="5"/>
        <v>1551.0093975100001</v>
      </c>
      <c r="AQ14" s="29">
        <v>0</v>
      </c>
      <c r="AR14" s="32">
        <v>200</v>
      </c>
      <c r="AS14" s="32">
        <v>0</v>
      </c>
      <c r="AT14" s="32">
        <f t="shared" si="17"/>
        <v>200</v>
      </c>
      <c r="AU14" s="32">
        <v>0</v>
      </c>
      <c r="AV14" s="32">
        <v>1086.1050459600001</v>
      </c>
      <c r="AW14" s="53">
        <f t="shared" si="18"/>
        <v>1086.1050459600001</v>
      </c>
      <c r="AX14" s="46">
        <f t="shared" si="19"/>
        <v>1286.1050459600001</v>
      </c>
      <c r="AY14" s="29">
        <v>0</v>
      </c>
      <c r="AZ14" s="32">
        <v>250</v>
      </c>
      <c r="BA14" s="32">
        <v>0</v>
      </c>
      <c r="BB14" s="32">
        <f t="shared" si="20"/>
        <v>250</v>
      </c>
      <c r="BC14" s="32">
        <v>769.53932693000002</v>
      </c>
      <c r="BD14" s="32">
        <v>0</v>
      </c>
      <c r="BE14" s="53">
        <f t="shared" si="21"/>
        <v>769.53932693000002</v>
      </c>
      <c r="BF14" s="54">
        <f t="shared" si="22"/>
        <v>1019.53932693</v>
      </c>
      <c r="BG14" s="32">
        <v>602.71180513000002</v>
      </c>
      <c r="BH14" s="32">
        <v>0</v>
      </c>
      <c r="BI14" s="53">
        <f t="shared" si="23"/>
        <v>602.71180513000002</v>
      </c>
      <c r="BJ14" s="54">
        <f t="shared" si="24"/>
        <v>602.71180513000002</v>
      </c>
      <c r="BK14" s="32">
        <v>1437.5027374200001</v>
      </c>
      <c r="BL14" s="32">
        <v>0</v>
      </c>
      <c r="BM14" s="53">
        <f t="shared" si="25"/>
        <v>1437.5027374200001</v>
      </c>
      <c r="BN14" s="54">
        <f t="shared" si="26"/>
        <v>1437.5027374200001</v>
      </c>
      <c r="BO14" s="32">
        <v>0</v>
      </c>
      <c r="BP14" s="32">
        <v>1125.71097676</v>
      </c>
      <c r="BQ14" s="32">
        <v>0</v>
      </c>
      <c r="BR14" s="53">
        <f t="shared" si="27"/>
        <v>1125.71097676</v>
      </c>
      <c r="BS14" s="46">
        <f t="shared" si="6"/>
        <v>1125.71097676</v>
      </c>
      <c r="BT14" s="29">
        <v>0</v>
      </c>
      <c r="BU14" s="32">
        <v>1102.04810305</v>
      </c>
      <c r="BV14" s="32">
        <v>0</v>
      </c>
      <c r="BW14" s="53">
        <f t="shared" si="35"/>
        <v>1102.04810305</v>
      </c>
      <c r="BX14" s="46">
        <f t="shared" si="7"/>
        <v>1102.04810305</v>
      </c>
      <c r="BY14" s="29">
        <v>0</v>
      </c>
      <c r="BZ14" s="32">
        <v>920.29141970000001</v>
      </c>
      <c r="CA14" s="32">
        <v>0</v>
      </c>
      <c r="CB14" s="120">
        <f t="shared" si="29"/>
        <v>920.29141970000001</v>
      </c>
      <c r="CC14" s="46">
        <f t="shared" si="8"/>
        <v>920.29141970000001</v>
      </c>
      <c r="CD14" s="29">
        <v>0</v>
      </c>
      <c r="CE14" s="32">
        <v>838.18462684999986</v>
      </c>
      <c r="CF14" s="120">
        <f t="shared" si="30"/>
        <v>838.18462684999986</v>
      </c>
      <c r="CG14" s="50">
        <f t="shared" si="31"/>
        <v>838.18462684999986</v>
      </c>
      <c r="CH14" s="29">
        <v>0</v>
      </c>
      <c r="CI14" s="32">
        <f>FFCCAA2025!X17</f>
        <v>842.98</v>
      </c>
      <c r="CJ14" s="120">
        <f t="shared" si="32"/>
        <v>842.98</v>
      </c>
      <c r="CK14" s="51">
        <f t="shared" si="33"/>
        <v>842.98</v>
      </c>
      <c r="CL14" s="50">
        <f t="shared" si="34"/>
        <v>17505.424816999133</v>
      </c>
      <c r="CM14" s="113"/>
    </row>
    <row r="15" spans="1:91" ht="25.35" customHeight="1" x14ac:dyDescent="0.3">
      <c r="A15" s="4" t="s">
        <v>30</v>
      </c>
      <c r="B15" s="29">
        <v>51.4</v>
      </c>
      <c r="C15" s="32">
        <v>59</v>
      </c>
      <c r="D15" s="32">
        <v>0</v>
      </c>
      <c r="E15" s="32">
        <f t="shared" si="9"/>
        <v>110.4</v>
      </c>
      <c r="F15" s="32">
        <v>137.13690283</v>
      </c>
      <c r="G15" s="32">
        <v>326.61601000000002</v>
      </c>
      <c r="H15" s="30">
        <f t="shared" si="10"/>
        <v>463.75291283000001</v>
      </c>
      <c r="I15" s="52">
        <f t="shared" si="0"/>
        <v>574.15291282999999</v>
      </c>
      <c r="J15" s="31">
        <v>51.4</v>
      </c>
      <c r="K15" s="32">
        <v>0</v>
      </c>
      <c r="L15" s="32">
        <v>0</v>
      </c>
      <c r="M15" s="32">
        <f t="shared" si="11"/>
        <v>51.4</v>
      </c>
      <c r="N15" s="32">
        <v>326.5</v>
      </c>
      <c r="O15" s="32">
        <v>0</v>
      </c>
      <c r="P15" s="53">
        <f t="shared" si="12"/>
        <v>326.5</v>
      </c>
      <c r="Q15" s="46">
        <f t="shared" si="1"/>
        <v>377.9</v>
      </c>
      <c r="R15" s="29">
        <v>51.4</v>
      </c>
      <c r="S15" s="32">
        <v>0</v>
      </c>
      <c r="T15" s="32">
        <f t="shared" si="2"/>
        <v>51.4</v>
      </c>
      <c r="U15" s="32">
        <v>344.59925508999999</v>
      </c>
      <c r="V15" s="32">
        <v>0</v>
      </c>
      <c r="W15" s="30">
        <f t="shared" si="13"/>
        <v>344.59925508999999</v>
      </c>
      <c r="X15" s="46">
        <f t="shared" si="3"/>
        <v>395.99925508999996</v>
      </c>
      <c r="Y15" s="31">
        <v>78.73</v>
      </c>
      <c r="Z15" s="30">
        <v>0</v>
      </c>
      <c r="AA15" s="32">
        <v>40.823611441333298</v>
      </c>
      <c r="AB15" s="32">
        <v>17.14211285375</v>
      </c>
      <c r="AC15" s="32">
        <f t="shared" si="14"/>
        <v>136.69572429508329</v>
      </c>
      <c r="AD15" s="30">
        <v>0</v>
      </c>
      <c r="AE15" s="32">
        <v>436.18663436000003</v>
      </c>
      <c r="AF15" s="30">
        <v>0</v>
      </c>
      <c r="AG15" s="30">
        <f t="shared" si="15"/>
        <v>436.18663436000003</v>
      </c>
      <c r="AH15" s="46">
        <f t="shared" si="16"/>
        <v>572.88235865508329</v>
      </c>
      <c r="AI15" s="31">
        <v>53.73</v>
      </c>
      <c r="AJ15" s="30">
        <v>0</v>
      </c>
      <c r="AK15" s="30">
        <v>0</v>
      </c>
      <c r="AL15" s="32">
        <v>53.73</v>
      </c>
      <c r="AM15" s="32">
        <v>0</v>
      </c>
      <c r="AN15" s="32">
        <v>457.91623197000001</v>
      </c>
      <c r="AO15" s="53">
        <f t="shared" si="4"/>
        <v>457.91623197000001</v>
      </c>
      <c r="AP15" s="46">
        <f t="shared" si="5"/>
        <v>511.64623197000003</v>
      </c>
      <c r="AQ15" s="29">
        <v>0</v>
      </c>
      <c r="AR15" s="32">
        <v>0</v>
      </c>
      <c r="AS15" s="32">
        <v>0</v>
      </c>
      <c r="AT15" s="32">
        <f t="shared" si="17"/>
        <v>0</v>
      </c>
      <c r="AU15" s="32">
        <v>0</v>
      </c>
      <c r="AV15" s="32">
        <v>527.83321440999998</v>
      </c>
      <c r="AW15" s="53">
        <f t="shared" si="18"/>
        <v>527.83321440999998</v>
      </c>
      <c r="AX15" s="46">
        <f t="shared" si="19"/>
        <v>527.83321440999998</v>
      </c>
      <c r="AY15" s="29">
        <v>0</v>
      </c>
      <c r="AZ15" s="32">
        <v>0</v>
      </c>
      <c r="BA15" s="32">
        <v>0</v>
      </c>
      <c r="BB15" s="32">
        <f t="shared" si="20"/>
        <v>0</v>
      </c>
      <c r="BC15" s="32">
        <v>0</v>
      </c>
      <c r="BD15" s="32">
        <v>450.36589095000005</v>
      </c>
      <c r="BE15" s="53">
        <f t="shared" si="21"/>
        <v>450.36589095000005</v>
      </c>
      <c r="BF15" s="54">
        <f t="shared" si="22"/>
        <v>450.36589095000005</v>
      </c>
      <c r="BG15" s="32">
        <v>453.89400634000003</v>
      </c>
      <c r="BH15" s="32">
        <v>0</v>
      </c>
      <c r="BI15" s="53">
        <f t="shared" si="23"/>
        <v>453.89400634000003</v>
      </c>
      <c r="BJ15" s="54">
        <f t="shared" si="24"/>
        <v>453.89400634000003</v>
      </c>
      <c r="BK15" s="32">
        <v>548.87014707000003</v>
      </c>
      <c r="BL15" s="32">
        <v>0</v>
      </c>
      <c r="BM15" s="53">
        <f t="shared" si="25"/>
        <v>548.87014707000003</v>
      </c>
      <c r="BN15" s="54">
        <f t="shared" si="26"/>
        <v>548.87014707000003</v>
      </c>
      <c r="BO15" s="32">
        <v>0</v>
      </c>
      <c r="BP15" s="32">
        <v>511.88090933999996</v>
      </c>
      <c r="BQ15" s="32">
        <v>0</v>
      </c>
      <c r="BR15" s="53">
        <f t="shared" si="27"/>
        <v>511.88090933999996</v>
      </c>
      <c r="BS15" s="46">
        <f t="shared" si="6"/>
        <v>511.88090933999996</v>
      </c>
      <c r="BT15" s="29">
        <v>0</v>
      </c>
      <c r="BU15" s="32">
        <v>417.46277663999996</v>
      </c>
      <c r="BV15" s="32">
        <v>0</v>
      </c>
      <c r="BW15" s="53">
        <f t="shared" si="35"/>
        <v>417.46277663999996</v>
      </c>
      <c r="BX15" s="46">
        <f t="shared" si="7"/>
        <v>417.46277663999996</v>
      </c>
      <c r="BY15" s="29">
        <v>0</v>
      </c>
      <c r="BZ15" s="32">
        <v>387.49303089</v>
      </c>
      <c r="CA15" s="32">
        <v>0</v>
      </c>
      <c r="CB15" s="120">
        <f t="shared" si="29"/>
        <v>387.49303089</v>
      </c>
      <c r="CC15" s="46">
        <f t="shared" si="8"/>
        <v>387.49303089</v>
      </c>
      <c r="CD15" s="29">
        <v>0</v>
      </c>
      <c r="CE15" s="32">
        <v>277.11265333</v>
      </c>
      <c r="CF15" s="120">
        <f t="shared" si="30"/>
        <v>277.11265333</v>
      </c>
      <c r="CG15" s="50">
        <f t="shared" si="31"/>
        <v>277.11265333</v>
      </c>
      <c r="CH15" s="29">
        <v>0</v>
      </c>
      <c r="CI15" s="32">
        <f>FFCCAA2025!X18</f>
        <v>362.02</v>
      </c>
      <c r="CJ15" s="120">
        <f t="shared" si="32"/>
        <v>362.02</v>
      </c>
      <c r="CK15" s="51">
        <f t="shared" si="33"/>
        <v>362.02</v>
      </c>
      <c r="CL15" s="50">
        <f t="shared" si="34"/>
        <v>6369.5133875150823</v>
      </c>
      <c r="CM15" s="113"/>
    </row>
    <row r="16" spans="1:91" ht="25.35" customHeight="1" x14ac:dyDescent="0.3">
      <c r="A16" s="4" t="s">
        <v>31</v>
      </c>
      <c r="B16" s="29">
        <v>133.6</v>
      </c>
      <c r="C16" s="32">
        <v>710.7</v>
      </c>
      <c r="D16" s="32">
        <v>0</v>
      </c>
      <c r="E16" s="32">
        <f t="shared" si="9"/>
        <v>844.30000000000007</v>
      </c>
      <c r="F16" s="32">
        <v>0</v>
      </c>
      <c r="G16" s="32">
        <v>1257.3828999999998</v>
      </c>
      <c r="H16" s="30">
        <f t="shared" si="10"/>
        <v>1257.3828999999998</v>
      </c>
      <c r="I16" s="52">
        <f t="shared" si="0"/>
        <v>2101.6828999999998</v>
      </c>
      <c r="J16" s="31">
        <v>133.6</v>
      </c>
      <c r="K16" s="32">
        <v>0</v>
      </c>
      <c r="L16" s="32">
        <v>0</v>
      </c>
      <c r="M16" s="32">
        <f t="shared" si="11"/>
        <v>133.6</v>
      </c>
      <c r="N16" s="32">
        <v>0</v>
      </c>
      <c r="O16" s="32">
        <v>89.415319999999994</v>
      </c>
      <c r="P16" s="53">
        <f t="shared" si="12"/>
        <v>89.415319999999994</v>
      </c>
      <c r="Q16" s="46">
        <f t="shared" si="1"/>
        <v>223.01531999999997</v>
      </c>
      <c r="R16" s="29">
        <v>133.6</v>
      </c>
      <c r="S16" s="32">
        <v>0</v>
      </c>
      <c r="T16" s="32">
        <f t="shared" si="2"/>
        <v>133.6</v>
      </c>
      <c r="U16" s="32">
        <v>0</v>
      </c>
      <c r="V16" s="32">
        <v>0</v>
      </c>
      <c r="W16" s="30">
        <f t="shared" si="13"/>
        <v>0</v>
      </c>
      <c r="X16" s="46">
        <f t="shared" si="3"/>
        <v>133.6</v>
      </c>
      <c r="Y16" s="31">
        <v>212.22</v>
      </c>
      <c r="Z16" s="30">
        <v>0</v>
      </c>
      <c r="AA16" s="30">
        <v>0</v>
      </c>
      <c r="AB16" s="30">
        <v>0</v>
      </c>
      <c r="AC16" s="32">
        <f t="shared" si="14"/>
        <v>212.22</v>
      </c>
      <c r="AD16" s="32">
        <v>1846.0692727599992</v>
      </c>
      <c r="AE16" s="30">
        <v>0</v>
      </c>
      <c r="AF16" s="30">
        <v>0</v>
      </c>
      <c r="AG16" s="30">
        <f t="shared" si="15"/>
        <v>1846.0692727599992</v>
      </c>
      <c r="AH16" s="46">
        <f t="shared" si="16"/>
        <v>2058.2892727599992</v>
      </c>
      <c r="AI16" s="31">
        <v>212.22</v>
      </c>
      <c r="AJ16" s="30">
        <v>0</v>
      </c>
      <c r="AK16" s="30">
        <v>0</v>
      </c>
      <c r="AL16" s="32">
        <v>212.22</v>
      </c>
      <c r="AM16" s="32">
        <v>0</v>
      </c>
      <c r="AN16" s="32">
        <v>0</v>
      </c>
      <c r="AO16" s="53">
        <f t="shared" si="4"/>
        <v>0</v>
      </c>
      <c r="AP16" s="46">
        <f t="shared" si="5"/>
        <v>212.22</v>
      </c>
      <c r="AQ16" s="29">
        <v>0</v>
      </c>
      <c r="AR16" s="32">
        <v>0</v>
      </c>
      <c r="AS16" s="32">
        <v>0</v>
      </c>
      <c r="AT16" s="32">
        <f t="shared" si="17"/>
        <v>0</v>
      </c>
      <c r="AU16" s="32">
        <v>0</v>
      </c>
      <c r="AV16" s="32">
        <v>0</v>
      </c>
      <c r="AW16" s="53">
        <f t="shared" si="18"/>
        <v>0</v>
      </c>
      <c r="AX16" s="46">
        <f t="shared" si="19"/>
        <v>0</v>
      </c>
      <c r="AY16" s="29">
        <v>0</v>
      </c>
      <c r="AZ16" s="32">
        <v>0</v>
      </c>
      <c r="BA16" s="32">
        <v>0</v>
      </c>
      <c r="BB16" s="32">
        <f t="shared" si="20"/>
        <v>0</v>
      </c>
      <c r="BC16" s="32">
        <v>0</v>
      </c>
      <c r="BD16" s="32">
        <v>0</v>
      </c>
      <c r="BE16" s="53">
        <f t="shared" si="21"/>
        <v>0</v>
      </c>
      <c r="BF16" s="54">
        <f t="shared" si="22"/>
        <v>0</v>
      </c>
      <c r="BG16" s="32">
        <v>0</v>
      </c>
      <c r="BH16" s="32">
        <v>0</v>
      </c>
      <c r="BI16" s="53">
        <f t="shared" si="23"/>
        <v>0</v>
      </c>
      <c r="BJ16" s="54">
        <f t="shared" si="24"/>
        <v>0</v>
      </c>
      <c r="BK16" s="32">
        <v>0</v>
      </c>
      <c r="BL16" s="32">
        <v>0</v>
      </c>
      <c r="BM16" s="53">
        <f t="shared" si="25"/>
        <v>0</v>
      </c>
      <c r="BN16" s="54">
        <f t="shared" si="26"/>
        <v>0</v>
      </c>
      <c r="BO16" s="32">
        <v>0</v>
      </c>
      <c r="BP16" s="32">
        <v>0</v>
      </c>
      <c r="BQ16" s="32">
        <v>0</v>
      </c>
      <c r="BR16" s="53">
        <f t="shared" si="27"/>
        <v>0</v>
      </c>
      <c r="BS16" s="46">
        <f t="shared" si="6"/>
        <v>0</v>
      </c>
      <c r="BT16" s="29">
        <v>0</v>
      </c>
      <c r="BU16" s="32">
        <v>0</v>
      </c>
      <c r="BV16" s="32">
        <v>0</v>
      </c>
      <c r="BW16" s="53">
        <f t="shared" si="35"/>
        <v>0</v>
      </c>
      <c r="BX16" s="46">
        <f t="shared" si="7"/>
        <v>0</v>
      </c>
      <c r="BY16" s="29">
        <v>0</v>
      </c>
      <c r="BZ16" s="32">
        <v>0</v>
      </c>
      <c r="CA16" s="32">
        <v>0</v>
      </c>
      <c r="CB16" s="120">
        <f t="shared" si="29"/>
        <v>0</v>
      </c>
      <c r="CC16" s="46">
        <f t="shared" si="8"/>
        <v>0</v>
      </c>
      <c r="CD16" s="29">
        <v>0</v>
      </c>
      <c r="CE16" s="32">
        <v>0</v>
      </c>
      <c r="CF16" s="120">
        <f t="shared" si="30"/>
        <v>0</v>
      </c>
      <c r="CG16" s="50">
        <f t="shared" si="31"/>
        <v>0</v>
      </c>
      <c r="CH16" s="29">
        <v>0</v>
      </c>
      <c r="CI16" s="32">
        <f>FFCCAA2025!X19</f>
        <v>0</v>
      </c>
      <c r="CJ16" s="120">
        <f t="shared" si="32"/>
        <v>0</v>
      </c>
      <c r="CK16" s="51">
        <f t="shared" si="33"/>
        <v>0</v>
      </c>
      <c r="CL16" s="50">
        <f t="shared" si="34"/>
        <v>4728.8074927599991</v>
      </c>
      <c r="CM16" s="113"/>
    </row>
    <row r="17" spans="1:91" ht="25.35" customHeight="1" x14ac:dyDescent="0.3">
      <c r="A17" s="4" t="s">
        <v>32</v>
      </c>
      <c r="B17" s="29">
        <v>77.5</v>
      </c>
      <c r="C17" s="32">
        <v>68</v>
      </c>
      <c r="D17" s="32">
        <v>175</v>
      </c>
      <c r="E17" s="32">
        <f t="shared" si="9"/>
        <v>320.5</v>
      </c>
      <c r="F17" s="32">
        <v>536.68529164000006</v>
      </c>
      <c r="G17" s="32">
        <v>1037.5729799999999</v>
      </c>
      <c r="H17" s="30">
        <f t="shared" si="10"/>
        <v>1574.25827164</v>
      </c>
      <c r="I17" s="52">
        <f t="shared" si="0"/>
        <v>1894.75827164</v>
      </c>
      <c r="J17" s="31">
        <v>77.5</v>
      </c>
      <c r="K17" s="32">
        <v>128</v>
      </c>
      <c r="L17" s="32">
        <v>58.3</v>
      </c>
      <c r="M17" s="32">
        <f t="shared" si="11"/>
        <v>263.8</v>
      </c>
      <c r="N17" s="32">
        <v>844.72</v>
      </c>
      <c r="O17" s="32">
        <v>253.24725000000007</v>
      </c>
      <c r="P17" s="53">
        <f t="shared" si="12"/>
        <v>1097.9672500000001</v>
      </c>
      <c r="Q17" s="46">
        <f t="shared" si="1"/>
        <v>1361.7672500000001</v>
      </c>
      <c r="R17" s="29">
        <v>77.5</v>
      </c>
      <c r="S17" s="32">
        <v>100</v>
      </c>
      <c r="T17" s="32">
        <f t="shared" si="2"/>
        <v>177.5</v>
      </c>
      <c r="U17" s="32">
        <v>1113.2007552499999</v>
      </c>
      <c r="V17" s="32">
        <v>498.64956999999998</v>
      </c>
      <c r="W17" s="30">
        <f t="shared" si="13"/>
        <v>1611.85032525</v>
      </c>
      <c r="X17" s="46">
        <f t="shared" si="3"/>
        <v>1789.35032525</v>
      </c>
      <c r="Y17" s="31">
        <v>119.25</v>
      </c>
      <c r="Z17" s="32">
        <v>18</v>
      </c>
      <c r="AA17" s="32">
        <v>130.39115996222901</v>
      </c>
      <c r="AB17" s="32">
        <v>67.085661455000007</v>
      </c>
      <c r="AC17" s="32">
        <f t="shared" si="14"/>
        <v>334.72682141722908</v>
      </c>
      <c r="AD17" s="30">
        <v>0</v>
      </c>
      <c r="AE17" s="32">
        <v>1156.0628461199908</v>
      </c>
      <c r="AF17" s="32">
        <v>1.3471227200000002</v>
      </c>
      <c r="AG17" s="30">
        <f t="shared" si="15"/>
        <v>1157.4099688399908</v>
      </c>
      <c r="AH17" s="46">
        <f t="shared" si="16"/>
        <v>1492.1367902572199</v>
      </c>
      <c r="AI17" s="31">
        <v>87.14</v>
      </c>
      <c r="AJ17" s="32">
        <v>110</v>
      </c>
      <c r="AK17" s="30">
        <v>0</v>
      </c>
      <c r="AL17" s="32">
        <v>197.14</v>
      </c>
      <c r="AM17" s="32">
        <v>0</v>
      </c>
      <c r="AN17" s="32">
        <v>1464.963867302482</v>
      </c>
      <c r="AO17" s="53">
        <f t="shared" si="4"/>
        <v>1464.963867302482</v>
      </c>
      <c r="AP17" s="46">
        <f t="shared" si="5"/>
        <v>1662.1038673024818</v>
      </c>
      <c r="AQ17" s="29">
        <v>0</v>
      </c>
      <c r="AR17" s="32">
        <v>124</v>
      </c>
      <c r="AS17" s="32">
        <v>100</v>
      </c>
      <c r="AT17" s="32">
        <f t="shared" si="17"/>
        <v>224</v>
      </c>
      <c r="AU17" s="32">
        <v>0</v>
      </c>
      <c r="AV17" s="32">
        <v>1240.1070028700001</v>
      </c>
      <c r="AW17" s="53">
        <f t="shared" si="18"/>
        <v>1240.1070028700001</v>
      </c>
      <c r="AX17" s="46">
        <f t="shared" si="19"/>
        <v>1464.1070028700001</v>
      </c>
      <c r="AY17" s="29">
        <v>0</v>
      </c>
      <c r="AZ17" s="32">
        <v>111.9</v>
      </c>
      <c r="BA17" s="32">
        <v>0</v>
      </c>
      <c r="BB17" s="32">
        <f t="shared" si="20"/>
        <v>111.9</v>
      </c>
      <c r="BC17" s="32">
        <v>0</v>
      </c>
      <c r="BD17" s="32">
        <v>1397.7869730299999</v>
      </c>
      <c r="BE17" s="53">
        <f t="shared" si="21"/>
        <v>1397.7869730299999</v>
      </c>
      <c r="BF17" s="54">
        <f t="shared" si="22"/>
        <v>1509.68697303</v>
      </c>
      <c r="BG17" s="32">
        <v>0</v>
      </c>
      <c r="BH17" s="32">
        <v>1475.4927831499999</v>
      </c>
      <c r="BI17" s="53">
        <f t="shared" si="23"/>
        <v>1475.4927831499999</v>
      </c>
      <c r="BJ17" s="54">
        <f t="shared" si="24"/>
        <v>1475.4927831499999</v>
      </c>
      <c r="BK17" s="32">
        <v>0</v>
      </c>
      <c r="BL17" s="32">
        <v>2022.0455924199996</v>
      </c>
      <c r="BM17" s="53">
        <f t="shared" si="25"/>
        <v>2022.0455924199996</v>
      </c>
      <c r="BN17" s="54">
        <f t="shared" si="26"/>
        <v>2022.0455924199996</v>
      </c>
      <c r="BO17" s="32">
        <v>0</v>
      </c>
      <c r="BP17" s="32">
        <v>1821.7626215399998</v>
      </c>
      <c r="BQ17" s="32">
        <v>100.928645</v>
      </c>
      <c r="BR17" s="53">
        <f t="shared" si="27"/>
        <v>1922.6912665399998</v>
      </c>
      <c r="BS17" s="46">
        <f t="shared" si="6"/>
        <v>1922.6912665399998</v>
      </c>
      <c r="BT17" s="29">
        <v>0</v>
      </c>
      <c r="BU17" s="32">
        <v>1811.4951592299999</v>
      </c>
      <c r="BV17" s="32">
        <v>40.592473650000002</v>
      </c>
      <c r="BW17" s="53">
        <f t="shared" si="35"/>
        <v>1852.08763288</v>
      </c>
      <c r="BX17" s="46">
        <f t="shared" si="7"/>
        <v>1852.08763288</v>
      </c>
      <c r="BY17" s="29">
        <v>0</v>
      </c>
      <c r="BZ17" s="32">
        <v>2381.5876120299999</v>
      </c>
      <c r="CA17" s="32">
        <v>9.2576719999999995</v>
      </c>
      <c r="CB17" s="120">
        <f t="shared" si="29"/>
        <v>2390.8452840300001</v>
      </c>
      <c r="CC17" s="46">
        <f t="shared" si="8"/>
        <v>2390.8452840300001</v>
      </c>
      <c r="CD17" s="29">
        <v>0</v>
      </c>
      <c r="CE17" s="32">
        <v>1923.15788828</v>
      </c>
      <c r="CF17" s="120">
        <f t="shared" si="30"/>
        <v>1923.15788828</v>
      </c>
      <c r="CG17" s="50">
        <f t="shared" si="31"/>
        <v>1923.15788828</v>
      </c>
      <c r="CH17" s="29">
        <v>0</v>
      </c>
      <c r="CI17" s="32">
        <f>FFCCAA2025!X20</f>
        <v>1220.45</v>
      </c>
      <c r="CJ17" s="120">
        <f t="shared" si="32"/>
        <v>1220.45</v>
      </c>
      <c r="CK17" s="51">
        <f t="shared" si="33"/>
        <v>1220.45</v>
      </c>
      <c r="CL17" s="50">
        <f t="shared" si="34"/>
        <v>23980.680927649704</v>
      </c>
      <c r="CM17" s="113"/>
    </row>
    <row r="18" spans="1:91" ht="25.35" customHeight="1" x14ac:dyDescent="0.3">
      <c r="A18" s="4" t="s">
        <v>33</v>
      </c>
      <c r="B18" s="29">
        <v>25.9</v>
      </c>
      <c r="C18" s="32">
        <v>34.5</v>
      </c>
      <c r="D18" s="32">
        <v>0</v>
      </c>
      <c r="E18" s="32">
        <f t="shared" si="9"/>
        <v>60.4</v>
      </c>
      <c r="F18" s="32">
        <v>0</v>
      </c>
      <c r="G18" s="32">
        <v>70.813270000000003</v>
      </c>
      <c r="H18" s="30">
        <f t="shared" si="10"/>
        <v>70.813270000000003</v>
      </c>
      <c r="I18" s="52">
        <f t="shared" si="0"/>
        <v>131.21326999999999</v>
      </c>
      <c r="J18" s="31">
        <v>25.9</v>
      </c>
      <c r="K18" s="32">
        <v>39</v>
      </c>
      <c r="L18" s="32">
        <v>0</v>
      </c>
      <c r="M18" s="32">
        <f t="shared" si="11"/>
        <v>64.900000000000006</v>
      </c>
      <c r="N18" s="32">
        <v>0</v>
      </c>
      <c r="O18" s="32">
        <v>0</v>
      </c>
      <c r="P18" s="53">
        <f t="shared" si="12"/>
        <v>0</v>
      </c>
      <c r="Q18" s="46">
        <f t="shared" si="1"/>
        <v>64.900000000000006</v>
      </c>
      <c r="R18" s="29">
        <v>25.9</v>
      </c>
      <c r="S18" s="32">
        <v>0</v>
      </c>
      <c r="T18" s="32">
        <f t="shared" si="2"/>
        <v>25.9</v>
      </c>
      <c r="U18" s="32">
        <v>0</v>
      </c>
      <c r="V18" s="32">
        <v>0</v>
      </c>
      <c r="W18" s="30">
        <f t="shared" si="13"/>
        <v>0</v>
      </c>
      <c r="X18" s="46">
        <f t="shared" si="3"/>
        <v>25.9</v>
      </c>
      <c r="Y18" s="31">
        <v>39.97</v>
      </c>
      <c r="Z18" s="32">
        <v>60</v>
      </c>
      <c r="AA18" s="30">
        <v>0</v>
      </c>
      <c r="AB18" s="30">
        <v>0</v>
      </c>
      <c r="AC18" s="32">
        <f t="shared" si="14"/>
        <v>99.97</v>
      </c>
      <c r="AD18" s="32">
        <v>272.87743855999992</v>
      </c>
      <c r="AE18" s="30">
        <v>0</v>
      </c>
      <c r="AF18" s="30">
        <v>0</v>
      </c>
      <c r="AG18" s="30">
        <f t="shared" si="15"/>
        <v>272.87743855999992</v>
      </c>
      <c r="AH18" s="46">
        <f t="shared" si="16"/>
        <v>372.84743855999989</v>
      </c>
      <c r="AI18" s="31">
        <v>30.71</v>
      </c>
      <c r="AJ18" s="32">
        <v>25</v>
      </c>
      <c r="AK18" s="32">
        <v>35</v>
      </c>
      <c r="AL18" s="32">
        <v>90.710000000000008</v>
      </c>
      <c r="AM18" s="32">
        <v>0</v>
      </c>
      <c r="AN18" s="32">
        <v>0</v>
      </c>
      <c r="AO18" s="53">
        <f t="shared" si="4"/>
        <v>0</v>
      </c>
      <c r="AP18" s="46">
        <f t="shared" si="5"/>
        <v>90.710000000000008</v>
      </c>
      <c r="AQ18" s="29">
        <v>0</v>
      </c>
      <c r="AR18" s="32">
        <v>0</v>
      </c>
      <c r="AS18" s="32">
        <v>0</v>
      </c>
      <c r="AT18" s="32">
        <f t="shared" si="17"/>
        <v>0</v>
      </c>
      <c r="AU18" s="32">
        <v>0</v>
      </c>
      <c r="AV18" s="32">
        <v>0</v>
      </c>
      <c r="AW18" s="53">
        <f t="shared" si="18"/>
        <v>0</v>
      </c>
      <c r="AX18" s="46">
        <f t="shared" si="19"/>
        <v>0</v>
      </c>
      <c r="AY18" s="29">
        <v>0</v>
      </c>
      <c r="AZ18" s="32">
        <v>0</v>
      </c>
      <c r="BA18" s="32">
        <v>0</v>
      </c>
      <c r="BB18" s="32">
        <f t="shared" si="20"/>
        <v>0</v>
      </c>
      <c r="BC18" s="32">
        <v>303.48667520000004</v>
      </c>
      <c r="BD18" s="32">
        <v>0</v>
      </c>
      <c r="BE18" s="53">
        <f t="shared" si="21"/>
        <v>303.48667520000004</v>
      </c>
      <c r="BF18" s="54">
        <f t="shared" si="22"/>
        <v>303.48667520000004</v>
      </c>
      <c r="BG18" s="32">
        <v>257.39600725000003</v>
      </c>
      <c r="BH18" s="32">
        <v>0</v>
      </c>
      <c r="BI18" s="53">
        <f t="shared" si="23"/>
        <v>257.39600725000003</v>
      </c>
      <c r="BJ18" s="54">
        <f t="shared" si="24"/>
        <v>257.39600725000003</v>
      </c>
      <c r="BK18" s="32">
        <v>218.30789436999999</v>
      </c>
      <c r="BL18" s="32">
        <v>0</v>
      </c>
      <c r="BM18" s="53">
        <f t="shared" si="25"/>
        <v>218.30789436999999</v>
      </c>
      <c r="BN18" s="54">
        <f t="shared" si="26"/>
        <v>218.30789436999999</v>
      </c>
      <c r="BO18" s="32">
        <v>0</v>
      </c>
      <c r="BP18" s="32">
        <v>275.89053481999997</v>
      </c>
      <c r="BQ18" s="32">
        <v>12</v>
      </c>
      <c r="BR18" s="53">
        <f t="shared" si="27"/>
        <v>287.89053481999997</v>
      </c>
      <c r="BS18" s="46">
        <f t="shared" si="6"/>
        <v>287.89053481999997</v>
      </c>
      <c r="BT18" s="29">
        <v>0</v>
      </c>
      <c r="BU18" s="32">
        <v>263.36599062000005</v>
      </c>
      <c r="BV18" s="32">
        <v>0</v>
      </c>
      <c r="BW18" s="53">
        <f t="shared" si="35"/>
        <v>263.36599062000005</v>
      </c>
      <c r="BX18" s="46">
        <f t="shared" si="7"/>
        <v>263.36599062000005</v>
      </c>
      <c r="BY18" s="29">
        <v>0</v>
      </c>
      <c r="BZ18" s="32">
        <v>163.98417261</v>
      </c>
      <c r="CA18" s="32">
        <v>0</v>
      </c>
      <c r="CB18" s="120">
        <f t="shared" si="29"/>
        <v>163.98417261</v>
      </c>
      <c r="CC18" s="46">
        <f t="shared" si="8"/>
        <v>163.98417261</v>
      </c>
      <c r="CD18" s="29">
        <v>0</v>
      </c>
      <c r="CE18" s="32">
        <v>158.62485405000001</v>
      </c>
      <c r="CF18" s="120">
        <f t="shared" si="30"/>
        <v>158.62485405000001</v>
      </c>
      <c r="CG18" s="50">
        <f t="shared" si="31"/>
        <v>158.62485405000001</v>
      </c>
      <c r="CH18" s="29">
        <v>0</v>
      </c>
      <c r="CI18" s="32">
        <f>FFCCAA2025!X21</f>
        <v>231.54999999999998</v>
      </c>
      <c r="CJ18" s="120">
        <f t="shared" si="32"/>
        <v>231.54999999999998</v>
      </c>
      <c r="CK18" s="51">
        <f t="shared" si="33"/>
        <v>231.54999999999998</v>
      </c>
      <c r="CL18" s="50">
        <f t="shared" si="34"/>
        <v>2570.1768374799999</v>
      </c>
      <c r="CM18" s="113"/>
    </row>
    <row r="19" spans="1:91" ht="25.35" customHeight="1" x14ac:dyDescent="0.3">
      <c r="A19" s="4" t="s">
        <v>34</v>
      </c>
      <c r="B19" s="29">
        <v>0</v>
      </c>
      <c r="C19" s="32">
        <v>0</v>
      </c>
      <c r="D19" s="32">
        <v>0</v>
      </c>
      <c r="E19" s="32">
        <f t="shared" si="9"/>
        <v>0</v>
      </c>
      <c r="F19" s="32">
        <v>0</v>
      </c>
      <c r="G19" s="32">
        <v>0</v>
      </c>
      <c r="H19" s="30">
        <f t="shared" si="10"/>
        <v>0</v>
      </c>
      <c r="I19" s="52">
        <f t="shared" si="0"/>
        <v>0</v>
      </c>
      <c r="J19" s="32">
        <v>0</v>
      </c>
      <c r="K19" s="32">
        <v>0</v>
      </c>
      <c r="L19" s="32">
        <v>0</v>
      </c>
      <c r="M19" s="32">
        <f t="shared" si="11"/>
        <v>0</v>
      </c>
      <c r="N19" s="32">
        <v>0</v>
      </c>
      <c r="O19" s="32">
        <v>0</v>
      </c>
      <c r="P19" s="53">
        <f t="shared" si="12"/>
        <v>0</v>
      </c>
      <c r="Q19" s="46">
        <f t="shared" si="1"/>
        <v>0</v>
      </c>
      <c r="R19" s="32">
        <v>0</v>
      </c>
      <c r="S19" s="32">
        <v>0</v>
      </c>
      <c r="T19" s="32">
        <f t="shared" si="2"/>
        <v>0</v>
      </c>
      <c r="U19" s="32">
        <v>0</v>
      </c>
      <c r="V19" s="32">
        <v>0</v>
      </c>
      <c r="W19" s="30">
        <f t="shared" si="13"/>
        <v>0</v>
      </c>
      <c r="X19" s="46">
        <f t="shared" si="3"/>
        <v>0</v>
      </c>
      <c r="Y19" s="30">
        <v>0</v>
      </c>
      <c r="Z19" s="30">
        <v>0</v>
      </c>
      <c r="AA19" s="30">
        <f t="shared" ref="AA19:AA20" si="36">Y19+Z19</f>
        <v>0</v>
      </c>
      <c r="AB19" s="30">
        <f t="shared" ref="AB19:AB20" si="37">Z19+AA19</f>
        <v>0</v>
      </c>
      <c r="AC19" s="32">
        <f t="shared" si="14"/>
        <v>0</v>
      </c>
      <c r="AD19" s="30">
        <v>0</v>
      </c>
      <c r="AE19" s="30">
        <v>0</v>
      </c>
      <c r="AF19" s="30">
        <v>0</v>
      </c>
      <c r="AG19" s="30">
        <f t="shared" si="15"/>
        <v>0</v>
      </c>
      <c r="AH19" s="46">
        <f t="shared" si="16"/>
        <v>0</v>
      </c>
      <c r="AI19" s="30">
        <v>0</v>
      </c>
      <c r="AJ19" s="30">
        <v>0</v>
      </c>
      <c r="AK19" s="30">
        <v>0</v>
      </c>
      <c r="AL19" s="32">
        <f t="shared" ref="AL19:AL20" si="38">AI19+AJ19+AK19</f>
        <v>0</v>
      </c>
      <c r="AM19" s="32">
        <v>0</v>
      </c>
      <c r="AN19" s="32">
        <v>0</v>
      </c>
      <c r="AO19" s="53">
        <f t="shared" si="4"/>
        <v>0</v>
      </c>
      <c r="AP19" s="46">
        <f t="shared" si="5"/>
        <v>0</v>
      </c>
      <c r="AQ19" s="29">
        <v>0</v>
      </c>
      <c r="AR19" s="32">
        <v>0</v>
      </c>
      <c r="AS19" s="32">
        <v>0</v>
      </c>
      <c r="AT19" s="32">
        <f t="shared" si="17"/>
        <v>0</v>
      </c>
      <c r="AU19" s="32">
        <v>0</v>
      </c>
      <c r="AV19" s="32">
        <v>0</v>
      </c>
      <c r="AW19" s="53">
        <f t="shared" si="18"/>
        <v>0</v>
      </c>
      <c r="AX19" s="46">
        <f t="shared" si="19"/>
        <v>0</v>
      </c>
      <c r="AY19" s="29">
        <v>0</v>
      </c>
      <c r="AZ19" s="32">
        <v>0</v>
      </c>
      <c r="BA19" s="32">
        <v>0</v>
      </c>
      <c r="BB19" s="32">
        <f t="shared" si="20"/>
        <v>0</v>
      </c>
      <c r="BC19" s="32">
        <v>0</v>
      </c>
      <c r="BD19" s="32">
        <v>0</v>
      </c>
      <c r="BE19" s="53">
        <f t="shared" si="21"/>
        <v>0</v>
      </c>
      <c r="BF19" s="54">
        <f t="shared" si="22"/>
        <v>0</v>
      </c>
      <c r="BG19" s="32">
        <v>0</v>
      </c>
      <c r="BH19" s="32">
        <v>0</v>
      </c>
      <c r="BI19" s="53">
        <f t="shared" si="23"/>
        <v>0</v>
      </c>
      <c r="BJ19" s="54">
        <f t="shared" si="24"/>
        <v>0</v>
      </c>
      <c r="BK19" s="32">
        <v>0</v>
      </c>
      <c r="BL19" s="32">
        <v>0</v>
      </c>
      <c r="BM19" s="53">
        <f t="shared" si="25"/>
        <v>0</v>
      </c>
      <c r="BN19" s="54">
        <f t="shared" si="26"/>
        <v>0</v>
      </c>
      <c r="BO19" s="32">
        <v>0</v>
      </c>
      <c r="BP19" s="32">
        <v>0</v>
      </c>
      <c r="BQ19" s="32">
        <v>0</v>
      </c>
      <c r="BR19" s="53">
        <f t="shared" si="27"/>
        <v>0</v>
      </c>
      <c r="BS19" s="46">
        <f t="shared" si="6"/>
        <v>0</v>
      </c>
      <c r="BT19" s="29">
        <v>0</v>
      </c>
      <c r="BU19" s="32">
        <v>0</v>
      </c>
      <c r="BV19" s="32">
        <v>0</v>
      </c>
      <c r="BW19" s="53">
        <f t="shared" si="35"/>
        <v>0</v>
      </c>
      <c r="BX19" s="46">
        <f t="shared" si="7"/>
        <v>0</v>
      </c>
      <c r="BY19" s="29">
        <v>0</v>
      </c>
      <c r="BZ19" s="32">
        <v>0</v>
      </c>
      <c r="CA19" s="32">
        <v>0</v>
      </c>
      <c r="CB19" s="120">
        <f t="shared" si="29"/>
        <v>0</v>
      </c>
      <c r="CC19" s="46">
        <f t="shared" si="8"/>
        <v>0</v>
      </c>
      <c r="CD19" s="29">
        <v>0</v>
      </c>
      <c r="CE19" s="32">
        <v>0</v>
      </c>
      <c r="CF19" s="120">
        <f t="shared" si="30"/>
        <v>0</v>
      </c>
      <c r="CG19" s="50">
        <f t="shared" si="31"/>
        <v>0</v>
      </c>
      <c r="CH19" s="29">
        <v>0</v>
      </c>
      <c r="CI19" s="32">
        <f>FFCCAA2025!X22</f>
        <v>0</v>
      </c>
      <c r="CJ19" s="120">
        <f t="shared" si="32"/>
        <v>0</v>
      </c>
      <c r="CK19" s="51">
        <f t="shared" si="33"/>
        <v>0</v>
      </c>
      <c r="CL19" s="50">
        <f t="shared" si="34"/>
        <v>0</v>
      </c>
      <c r="CM19" s="113"/>
    </row>
    <row r="20" spans="1:91" ht="25.35" customHeight="1" thickBot="1" x14ac:dyDescent="0.35">
      <c r="A20" s="125" t="s">
        <v>35</v>
      </c>
      <c r="B20" s="29">
        <v>0</v>
      </c>
      <c r="C20" s="32">
        <v>0</v>
      </c>
      <c r="D20" s="32">
        <v>0</v>
      </c>
      <c r="E20" s="32">
        <f t="shared" si="9"/>
        <v>0</v>
      </c>
      <c r="F20" s="32">
        <v>0</v>
      </c>
      <c r="G20" s="32">
        <v>0</v>
      </c>
      <c r="H20" s="30">
        <f t="shared" si="10"/>
        <v>0</v>
      </c>
      <c r="I20" s="52">
        <f t="shared" si="0"/>
        <v>0</v>
      </c>
      <c r="J20" s="32">
        <v>0</v>
      </c>
      <c r="K20" s="32">
        <v>0</v>
      </c>
      <c r="L20" s="32">
        <v>0</v>
      </c>
      <c r="M20" s="32">
        <f t="shared" si="11"/>
        <v>0</v>
      </c>
      <c r="N20" s="32">
        <v>0</v>
      </c>
      <c r="O20" s="32">
        <v>0</v>
      </c>
      <c r="P20" s="53">
        <f t="shared" si="12"/>
        <v>0</v>
      </c>
      <c r="Q20" s="46">
        <f t="shared" si="1"/>
        <v>0</v>
      </c>
      <c r="R20" s="32">
        <v>0</v>
      </c>
      <c r="S20" s="32">
        <v>0</v>
      </c>
      <c r="T20" s="32">
        <f t="shared" si="2"/>
        <v>0</v>
      </c>
      <c r="U20" s="32">
        <v>0</v>
      </c>
      <c r="V20" s="32">
        <v>0</v>
      </c>
      <c r="W20" s="30">
        <f t="shared" si="13"/>
        <v>0</v>
      </c>
      <c r="X20" s="46">
        <f t="shared" si="3"/>
        <v>0</v>
      </c>
      <c r="Y20" s="30">
        <v>0</v>
      </c>
      <c r="Z20" s="30">
        <v>0</v>
      </c>
      <c r="AA20" s="30">
        <f t="shared" si="36"/>
        <v>0</v>
      </c>
      <c r="AB20" s="30">
        <f t="shared" si="37"/>
        <v>0</v>
      </c>
      <c r="AC20" s="32">
        <f t="shared" si="14"/>
        <v>0</v>
      </c>
      <c r="AD20" s="30">
        <v>0</v>
      </c>
      <c r="AE20" s="30">
        <v>0</v>
      </c>
      <c r="AF20" s="30">
        <v>0</v>
      </c>
      <c r="AG20" s="30">
        <f t="shared" si="15"/>
        <v>0</v>
      </c>
      <c r="AH20" s="46">
        <f t="shared" si="16"/>
        <v>0</v>
      </c>
      <c r="AI20" s="30">
        <v>0</v>
      </c>
      <c r="AJ20" s="30">
        <v>0</v>
      </c>
      <c r="AK20" s="30">
        <v>0</v>
      </c>
      <c r="AL20" s="32">
        <f t="shared" si="38"/>
        <v>0</v>
      </c>
      <c r="AM20" s="32">
        <v>0</v>
      </c>
      <c r="AN20" s="32">
        <v>0</v>
      </c>
      <c r="AO20" s="53">
        <f t="shared" si="4"/>
        <v>0</v>
      </c>
      <c r="AP20" s="46">
        <f t="shared" si="5"/>
        <v>0</v>
      </c>
      <c r="AQ20" s="29">
        <v>0</v>
      </c>
      <c r="AR20" s="32">
        <v>0</v>
      </c>
      <c r="AS20" s="32">
        <v>0</v>
      </c>
      <c r="AT20" s="32">
        <f t="shared" si="17"/>
        <v>0</v>
      </c>
      <c r="AU20" s="32">
        <v>0</v>
      </c>
      <c r="AV20" s="32">
        <v>0</v>
      </c>
      <c r="AW20" s="53">
        <f t="shared" si="18"/>
        <v>0</v>
      </c>
      <c r="AX20" s="46">
        <f t="shared" si="19"/>
        <v>0</v>
      </c>
      <c r="AY20" s="29">
        <v>0</v>
      </c>
      <c r="AZ20" s="32">
        <v>0</v>
      </c>
      <c r="BA20" s="32">
        <v>0</v>
      </c>
      <c r="BB20" s="32">
        <f t="shared" si="20"/>
        <v>0</v>
      </c>
      <c r="BC20" s="32">
        <v>0</v>
      </c>
      <c r="BD20" s="32">
        <v>0</v>
      </c>
      <c r="BE20" s="53">
        <f t="shared" si="21"/>
        <v>0</v>
      </c>
      <c r="BF20" s="54">
        <f t="shared" si="22"/>
        <v>0</v>
      </c>
      <c r="BG20" s="32">
        <v>0</v>
      </c>
      <c r="BH20" s="32">
        <v>0</v>
      </c>
      <c r="BI20" s="53">
        <f t="shared" si="23"/>
        <v>0</v>
      </c>
      <c r="BJ20" s="54">
        <f t="shared" si="24"/>
        <v>0</v>
      </c>
      <c r="BK20" s="32">
        <v>0</v>
      </c>
      <c r="BL20" s="32">
        <v>0</v>
      </c>
      <c r="BM20" s="53">
        <f t="shared" si="25"/>
        <v>0</v>
      </c>
      <c r="BN20" s="54">
        <f t="shared" si="26"/>
        <v>0</v>
      </c>
      <c r="BO20" s="32">
        <v>0</v>
      </c>
      <c r="BP20" s="32">
        <v>0</v>
      </c>
      <c r="BQ20" s="32">
        <v>0</v>
      </c>
      <c r="BR20" s="53">
        <f t="shared" si="27"/>
        <v>0</v>
      </c>
      <c r="BS20" s="46">
        <f t="shared" si="6"/>
        <v>0</v>
      </c>
      <c r="BT20" s="29">
        <v>0</v>
      </c>
      <c r="BU20" s="32">
        <v>0</v>
      </c>
      <c r="BV20" s="32">
        <v>0</v>
      </c>
      <c r="BW20" s="53">
        <f t="shared" si="35"/>
        <v>0</v>
      </c>
      <c r="BX20" s="46">
        <f t="shared" si="7"/>
        <v>0</v>
      </c>
      <c r="BY20" s="29">
        <v>0</v>
      </c>
      <c r="BZ20" s="32">
        <v>0</v>
      </c>
      <c r="CA20" s="32">
        <v>0</v>
      </c>
      <c r="CB20" s="120">
        <f t="shared" si="29"/>
        <v>0</v>
      </c>
      <c r="CC20" s="46">
        <f t="shared" si="8"/>
        <v>0</v>
      </c>
      <c r="CD20" s="29">
        <v>0</v>
      </c>
      <c r="CE20" s="32">
        <v>0</v>
      </c>
      <c r="CF20" s="120">
        <f t="shared" si="30"/>
        <v>0</v>
      </c>
      <c r="CG20" s="50">
        <f t="shared" si="31"/>
        <v>0</v>
      </c>
      <c r="CH20" s="29">
        <v>0</v>
      </c>
      <c r="CI20" s="32">
        <f>FFCCAA2025!X23</f>
        <v>0</v>
      </c>
      <c r="CJ20" s="120">
        <f t="shared" si="32"/>
        <v>0</v>
      </c>
      <c r="CK20" s="51">
        <f t="shared" si="33"/>
        <v>0</v>
      </c>
      <c r="CL20" s="50">
        <f t="shared" si="34"/>
        <v>0</v>
      </c>
      <c r="CM20" s="113"/>
    </row>
    <row r="21" spans="1:91" ht="25.35" customHeight="1" thickBot="1" x14ac:dyDescent="0.35">
      <c r="A21" s="39" t="s">
        <v>140</v>
      </c>
      <c r="B21" s="77">
        <f>SUM(B4:B20)</f>
        <v>2535.4000000000005</v>
      </c>
      <c r="C21" s="79">
        <v>6845</v>
      </c>
      <c r="D21" s="79">
        <v>5397</v>
      </c>
      <c r="E21" s="79">
        <f t="shared" si="9"/>
        <v>14777.400000000001</v>
      </c>
      <c r="F21" s="79">
        <f>SUM(F4:F20)</f>
        <v>16638.129069940002</v>
      </c>
      <c r="G21" s="79">
        <f>SUM(G4:G20)</f>
        <v>17704.670889999998</v>
      </c>
      <c r="H21" s="80">
        <f t="shared" si="10"/>
        <v>34342.799959939999</v>
      </c>
      <c r="I21" s="76">
        <f t="shared" si="0"/>
        <v>49120.199959940001</v>
      </c>
      <c r="J21" s="77">
        <f>SUM(J4:J20)</f>
        <v>2535.4000000000005</v>
      </c>
      <c r="K21" s="79">
        <v>2949.4</v>
      </c>
      <c r="L21" s="79">
        <f>SUM(L4:L20)</f>
        <v>1630.6</v>
      </c>
      <c r="M21" s="79">
        <f t="shared" si="11"/>
        <v>7115.4000000000015</v>
      </c>
      <c r="N21" s="79">
        <v>22920.560000000001</v>
      </c>
      <c r="O21" s="79">
        <v>4544.3952600000002</v>
      </c>
      <c r="P21" s="126">
        <f t="shared" si="12"/>
        <v>27464.955260000002</v>
      </c>
      <c r="Q21" s="76">
        <f t="shared" si="1"/>
        <v>34580.355260000004</v>
      </c>
      <c r="R21" s="77">
        <f>SUM(R4:R20)</f>
        <v>2535.4000000000005</v>
      </c>
      <c r="S21" s="79">
        <v>2252.6</v>
      </c>
      <c r="T21" s="79">
        <f>R21+S21</f>
        <v>4788</v>
      </c>
      <c r="U21" s="79">
        <f>SUM(U4:U20)</f>
        <v>23215.190786825216</v>
      </c>
      <c r="V21" s="79">
        <f>SUM(V4:V20)</f>
        <v>7970.08716</v>
      </c>
      <c r="W21" s="126">
        <f t="shared" si="13"/>
        <v>31185.277946825216</v>
      </c>
      <c r="X21" s="76">
        <f t="shared" si="3"/>
        <v>35973.277946825219</v>
      </c>
      <c r="Y21" s="81">
        <v>3913.2699999999995</v>
      </c>
      <c r="Z21" s="79">
        <v>1924.46</v>
      </c>
      <c r="AA21" s="79">
        <v>1832.5249892711649</v>
      </c>
      <c r="AB21" s="79">
        <v>2079.7774327498596</v>
      </c>
      <c r="AC21" s="79">
        <f t="shared" si="14"/>
        <v>9750.0324220210241</v>
      </c>
      <c r="AD21" s="79">
        <f>SUM(AD4:AD20)</f>
        <v>14267.391562536684</v>
      </c>
      <c r="AE21" s="79">
        <f>SUM(AE4:AE20)</f>
        <v>22830.234953775922</v>
      </c>
      <c r="AF21" s="79">
        <f>SUM(AF4:AF20)</f>
        <v>683.22853896999993</v>
      </c>
      <c r="AG21" s="126">
        <f>SUM(AG4:AG20)</f>
        <v>37780.855055282591</v>
      </c>
      <c r="AH21" s="76">
        <f>AC21+AG21</f>
        <v>47530.887477303615</v>
      </c>
      <c r="AI21" s="77">
        <f>SUM(AI4:AI20)</f>
        <v>2807.79</v>
      </c>
      <c r="AJ21" s="79">
        <f>SUM(AJ4:AJ20)</f>
        <v>1366.24</v>
      </c>
      <c r="AK21" s="79">
        <f>SUM(AK4:AK20)</f>
        <v>35</v>
      </c>
      <c r="AL21" s="79">
        <f>AI21+AJ21+AK21</f>
        <v>4209.03</v>
      </c>
      <c r="AM21" s="79">
        <f>SUM(AM4:AM20)</f>
        <v>2999.1064876600003</v>
      </c>
      <c r="AN21" s="79">
        <f>SUM(AN4:AN20)</f>
        <v>28182.263343287857</v>
      </c>
      <c r="AO21" s="80">
        <f t="shared" si="4"/>
        <v>31181.369830947857</v>
      </c>
      <c r="AP21" s="76">
        <f>AL21+AO21</f>
        <v>35390.399830947856</v>
      </c>
      <c r="AQ21" s="81">
        <f>SUM(AQ4:AQ20)</f>
        <v>0</v>
      </c>
      <c r="AR21" s="79">
        <f>SUM(AR4:AR20)</f>
        <v>1018.1</v>
      </c>
      <c r="AS21" s="79">
        <f>SUM(AS4:AS20)</f>
        <v>100</v>
      </c>
      <c r="AT21" s="79">
        <f>AQ21+AR21+AS21</f>
        <v>1118.0999999999999</v>
      </c>
      <c r="AU21" s="79">
        <f t="shared" ref="AU21:AW21" si="39">SUM(AU4:AU20)</f>
        <v>3634.1465705999999</v>
      </c>
      <c r="AV21" s="79">
        <f t="shared" si="39"/>
        <v>23959.958705483001</v>
      </c>
      <c r="AW21" s="80">
        <f t="shared" si="39"/>
        <v>27594.105276083003</v>
      </c>
      <c r="AX21" s="76">
        <f>AT21+AW21</f>
        <v>28712.205276083001</v>
      </c>
      <c r="AY21" s="81">
        <f>SUM(AY4:AY20)</f>
        <v>0</v>
      </c>
      <c r="AZ21" s="79">
        <f>SUM(AZ4:AZ20)</f>
        <v>776.9</v>
      </c>
      <c r="BA21" s="79">
        <f>SUM(BA4:BA20)</f>
        <v>0</v>
      </c>
      <c r="BB21" s="79">
        <f>AY21+AZ21+BA21</f>
        <v>776.9</v>
      </c>
      <c r="BC21" s="79">
        <f t="shared" ref="BC21:BE21" si="40">SUM(BC4:BC20)</f>
        <v>9097.2167121700004</v>
      </c>
      <c r="BD21" s="79">
        <f t="shared" si="40"/>
        <v>20568.991534116136</v>
      </c>
      <c r="BE21" s="80">
        <f t="shared" si="40"/>
        <v>29666.208246286136</v>
      </c>
      <c r="BF21" s="105">
        <f>BB21+BE21</f>
        <v>30443.108246286138</v>
      </c>
      <c r="BG21" s="79">
        <f t="shared" ref="BG21:BI21" si="41">SUM(BG4:BG20)</f>
        <v>14181.820834609998</v>
      </c>
      <c r="BH21" s="79">
        <f t="shared" si="41"/>
        <v>11806.829146849999</v>
      </c>
      <c r="BI21" s="80">
        <f t="shared" si="41"/>
        <v>25988.649981459999</v>
      </c>
      <c r="BJ21" s="105">
        <f t="shared" si="24"/>
        <v>25988.649981459999</v>
      </c>
      <c r="BK21" s="80">
        <f t="shared" ref="BK21:BM21" si="42">SUM(BK4:BK20)</f>
        <v>22475.872230429995</v>
      </c>
      <c r="BL21" s="80">
        <f t="shared" si="42"/>
        <v>16190.904860340001</v>
      </c>
      <c r="BM21" s="80">
        <f t="shared" si="42"/>
        <v>38666.777090770003</v>
      </c>
      <c r="BN21" s="105">
        <f>BM21</f>
        <v>38666.777090770003</v>
      </c>
      <c r="BO21" s="79">
        <f t="shared" ref="BO21:BP21" si="43">SUM(BO4:BO20)</f>
        <v>3476.1811751</v>
      </c>
      <c r="BP21" s="79">
        <f t="shared" si="43"/>
        <v>30662.089138230003</v>
      </c>
      <c r="BQ21" s="79">
        <f>SUM(BQ4:BQ20)</f>
        <v>825.42864499999996</v>
      </c>
      <c r="BR21" s="80">
        <f t="shared" si="27"/>
        <v>34963.698958330002</v>
      </c>
      <c r="BS21" s="76">
        <f t="shared" si="6"/>
        <v>34963.698958330002</v>
      </c>
      <c r="BT21" s="81">
        <f t="shared" ref="BT21:BU21" si="44">SUM(BT4:BT20)</f>
        <v>3011.4365652400002</v>
      </c>
      <c r="BU21" s="79">
        <f t="shared" si="44"/>
        <v>28297.265433510005</v>
      </c>
      <c r="BV21" s="79">
        <f>SUM(BV4:BV20)</f>
        <v>435.67094657999996</v>
      </c>
      <c r="BW21" s="80">
        <f t="shared" si="35"/>
        <v>31744.372945330007</v>
      </c>
      <c r="BX21" s="76">
        <f t="shared" si="7"/>
        <v>31744.372945330007</v>
      </c>
      <c r="BY21" s="81">
        <f t="shared" ref="BY21:BZ21" si="45">SUM(BY4:BY20)</f>
        <v>2659.9804468899997</v>
      </c>
      <c r="BZ21" s="79">
        <f t="shared" si="45"/>
        <v>31314.119136909998</v>
      </c>
      <c r="CA21" s="79">
        <f>SUM(CA4:CA20)</f>
        <v>9.2576719999999995</v>
      </c>
      <c r="CB21" s="80">
        <f t="shared" si="29"/>
        <v>33983.357255799994</v>
      </c>
      <c r="CC21" s="76">
        <f t="shared" si="8"/>
        <v>33983.357255799994</v>
      </c>
      <c r="CD21" s="201">
        <f>SUM(CD4:CD20)</f>
        <v>2253.1433748700001</v>
      </c>
      <c r="CE21" s="80">
        <f>SUM(CE4:CE20)</f>
        <v>29366.837056630004</v>
      </c>
      <c r="CF21" s="80">
        <f>SUM(CF4:CF20)</f>
        <v>31619.980431500004</v>
      </c>
      <c r="CG21" s="76">
        <f>SUM(CF21)</f>
        <v>31619.980431500004</v>
      </c>
      <c r="CH21" s="201">
        <f>SUM(CH4:CH20)</f>
        <v>737.56</v>
      </c>
      <c r="CI21" s="80">
        <f t="shared" ref="CI21:CJ21" si="46">SUM(CI4:CI20)</f>
        <v>22903.34</v>
      </c>
      <c r="CJ21" s="80">
        <f t="shared" si="46"/>
        <v>23640.9</v>
      </c>
      <c r="CK21" s="105">
        <f>SUM(CJ21)</f>
        <v>23640.9</v>
      </c>
      <c r="CL21" s="76">
        <f>SUM(I21+Q21+X21+AH21+AP21+AX21+BF21+BJ21+BN21+BS21+BX21+CC21+CG21+CK21)</f>
        <v>482358.17066057591</v>
      </c>
      <c r="CM21" s="113"/>
    </row>
    <row r="22" spans="1:91" ht="18" customHeight="1" x14ac:dyDescent="0.25">
      <c r="A22" s="143"/>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7"/>
      <c r="BD22" s="147"/>
      <c r="BE22" s="147"/>
      <c r="BF22" s="146"/>
      <c r="BG22" s="148"/>
      <c r="BH22" s="148"/>
      <c r="BI22" s="148"/>
      <c r="BJ22" s="146"/>
      <c r="BK22" s="156"/>
      <c r="BL22" s="156"/>
      <c r="BM22" s="156"/>
      <c r="BN22" s="156"/>
      <c r="BO22" s="156"/>
      <c r="BP22" s="156"/>
      <c r="BQ22" s="156"/>
      <c r="BR22" s="156"/>
      <c r="BS22" s="156"/>
      <c r="BT22" s="183"/>
      <c r="BU22" s="183"/>
      <c r="BV22" s="183"/>
      <c r="BW22" s="183"/>
      <c r="BX22" s="156"/>
      <c r="BY22" s="156"/>
      <c r="BZ22" s="156"/>
      <c r="CA22" s="156"/>
      <c r="CB22" s="156"/>
      <c r="CC22" s="156"/>
      <c r="CD22" s="156"/>
      <c r="CE22" s="156"/>
      <c r="CF22" s="156"/>
      <c r="CG22" s="156"/>
      <c r="CH22" s="156"/>
      <c r="CI22" s="156"/>
      <c r="CJ22" s="156"/>
      <c r="CK22" s="156"/>
      <c r="CL22" s="181"/>
    </row>
    <row r="23" spans="1:91" ht="21" customHeight="1" x14ac:dyDescent="0.25">
      <c r="A23" s="226" t="s">
        <v>343</v>
      </c>
      <c r="B23" s="226"/>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152"/>
      <c r="BL23" s="152"/>
      <c r="BM23" s="152"/>
      <c r="BN23" s="152"/>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row>
    <row r="24" spans="1:91" ht="26.25" customHeight="1" x14ac:dyDescent="0.25">
      <c r="A24" s="226"/>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157"/>
      <c r="BL24" s="157"/>
      <c r="BM24" s="157"/>
      <c r="BN24" s="152"/>
      <c r="BO24" s="157"/>
      <c r="BP24" s="157"/>
      <c r="BQ24" s="157"/>
      <c r="BR24" s="157"/>
      <c r="BS24" s="160"/>
      <c r="BT24" s="160"/>
      <c r="BU24" s="160"/>
      <c r="BV24" s="160"/>
      <c r="BW24" s="160"/>
      <c r="BX24" s="160"/>
      <c r="BY24" s="160"/>
      <c r="BZ24" s="160"/>
      <c r="CA24" s="160"/>
      <c r="CB24" s="160"/>
      <c r="CC24" s="160"/>
      <c r="CD24" s="160"/>
      <c r="CE24" s="160"/>
      <c r="CF24" s="160"/>
      <c r="CG24" s="160"/>
      <c r="CH24" s="160"/>
      <c r="CI24" s="160"/>
      <c r="CJ24" s="160"/>
      <c r="CK24" s="160"/>
    </row>
    <row r="25" spans="1:91" ht="15" customHeight="1" x14ac:dyDescent="0.3">
      <c r="A25" s="62" t="s">
        <v>56</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L25" s="38"/>
      <c r="BM25" s="38"/>
      <c r="BN25" s="38"/>
      <c r="BO25" s="38"/>
      <c r="BP25" s="38"/>
      <c r="BQ25" s="38"/>
      <c r="BR25" s="38"/>
      <c r="BS25" s="160"/>
      <c r="BT25" s="160"/>
      <c r="BU25" s="160"/>
      <c r="BV25" s="160"/>
      <c r="BW25" s="160"/>
      <c r="BX25" s="160"/>
      <c r="BY25" s="160"/>
      <c r="BZ25" s="160"/>
      <c r="CA25" s="160"/>
      <c r="CB25" s="160"/>
      <c r="CC25" s="160"/>
      <c r="CD25" s="160"/>
      <c r="CE25" s="160"/>
      <c r="CF25" s="160"/>
      <c r="CG25" s="160"/>
      <c r="CH25" s="160"/>
      <c r="CI25" s="160"/>
      <c r="CJ25" s="160"/>
      <c r="CK25" s="160"/>
    </row>
    <row r="26" spans="1:91" x14ac:dyDescent="0.25">
      <c r="A26" s="8"/>
      <c r="E26" s="7"/>
      <c r="X26" s="7"/>
      <c r="BL26" s="38"/>
      <c r="BM26" s="38"/>
      <c r="BN26" s="38"/>
      <c r="BO26" s="38"/>
      <c r="BP26" s="38"/>
      <c r="BQ26" s="38"/>
      <c r="BR26" s="38"/>
      <c r="BS26" s="160"/>
      <c r="BT26" s="160"/>
      <c r="BU26" s="160"/>
      <c r="BV26" s="160"/>
      <c r="BW26" s="160"/>
      <c r="BX26" s="160"/>
      <c r="BY26" s="160"/>
      <c r="BZ26" s="160"/>
      <c r="CA26" s="160"/>
      <c r="CB26" s="160"/>
      <c r="CC26" s="160"/>
      <c r="CD26" s="160"/>
      <c r="CE26" s="160"/>
      <c r="CF26" s="160"/>
      <c r="CG26" s="160"/>
      <c r="CH26" s="160"/>
      <c r="CI26" s="160"/>
      <c r="CJ26" s="160"/>
      <c r="CK26" s="160"/>
    </row>
    <row r="27" spans="1:91" s="1" customFormat="1" ht="27.75" customHeight="1" x14ac:dyDescent="0.25">
      <c r="B27"/>
      <c r="C27" s="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L27" s="158"/>
      <c r="BM27" s="158"/>
      <c r="BN27" s="158"/>
      <c r="BO27" s="158"/>
      <c r="BP27" s="158"/>
      <c r="BQ27" s="158"/>
      <c r="BR27" s="158"/>
      <c r="BS27" s="160"/>
      <c r="BT27" s="160"/>
      <c r="BU27" s="160"/>
      <c r="BV27" s="160"/>
      <c r="BW27" s="160"/>
      <c r="BX27" s="160"/>
      <c r="BY27" s="160"/>
      <c r="BZ27" s="160"/>
      <c r="CA27" s="160"/>
      <c r="CB27" s="160"/>
      <c r="CC27" s="160"/>
      <c r="CD27" s="160"/>
      <c r="CE27" s="160"/>
      <c r="CF27" s="160"/>
      <c r="CG27" s="160"/>
      <c r="CH27" s="160"/>
      <c r="CI27" s="160"/>
      <c r="CJ27" s="160"/>
      <c r="CK27" s="160"/>
    </row>
    <row r="28" spans="1:91" s="1" customFormat="1"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S28" s="158"/>
      <c r="BT28" s="158"/>
      <c r="BU28" s="158"/>
      <c r="BV28" s="158"/>
      <c r="BW28" s="158"/>
      <c r="BX28" s="158"/>
      <c r="BY28" s="158"/>
      <c r="BZ28" s="158"/>
      <c r="CA28" s="158"/>
      <c r="CB28" s="158"/>
      <c r="CC28" s="158"/>
      <c r="CD28" s="158"/>
      <c r="CE28" s="158"/>
      <c r="CF28" s="158"/>
      <c r="CG28" s="158"/>
      <c r="CH28" s="158"/>
      <c r="CI28" s="158"/>
      <c r="CJ28" s="158"/>
      <c r="CK28" s="158"/>
    </row>
    <row r="29" spans="1:91" s="1" customFormat="1" ht="39" customHeight="1" x14ac:dyDescent="0.25">
      <c r="A29" s="72"/>
      <c r="B29" s="2"/>
      <c r="C29" s="2"/>
      <c r="D29"/>
      <c r="E29" s="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row>
    <row r="30" spans="1:91" s="1" customFormat="1" ht="22.5" customHeight="1" x14ac:dyDescent="0.25">
      <c r="A30" s="73"/>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s="7"/>
      <c r="AP30" s="7"/>
      <c r="AQ30"/>
      <c r="AR30"/>
      <c r="AS30"/>
      <c r="AT30"/>
      <c r="AU30"/>
      <c r="AV30"/>
      <c r="AW30" s="7"/>
      <c r="AX30" s="7"/>
      <c r="AY30"/>
      <c r="AZ30"/>
      <c r="BA30"/>
      <c r="BB30"/>
      <c r="BC30"/>
      <c r="BD30"/>
      <c r="BE30" s="7"/>
      <c r="BF30" s="7"/>
      <c r="BG30"/>
      <c r="BH30"/>
      <c r="BI30" s="7"/>
      <c r="BJ30" s="7"/>
    </row>
    <row r="31" spans="1:91" s="1" customFormat="1" x14ac:dyDescent="0.25">
      <c r="A31" s="73"/>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O31" s="152"/>
    </row>
    <row r="32" spans="1:91" s="1" customFormat="1" x14ac:dyDescent="0.25">
      <c r="A32" s="73"/>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row>
    <row r="33" spans="1:62" s="1" customFormat="1" x14ac:dyDescent="0.25">
      <c r="A33" s="7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s="7"/>
      <c r="AQ33"/>
      <c r="AR33"/>
      <c r="AS33"/>
      <c r="AT33"/>
      <c r="AU33"/>
      <c r="AV33"/>
      <c r="AW33"/>
      <c r="AX33" s="7"/>
      <c r="AY33"/>
      <c r="AZ33"/>
      <c r="BA33"/>
      <c r="BB33"/>
      <c r="BC33"/>
      <c r="BD33"/>
      <c r="BE33"/>
      <c r="BF33" s="7"/>
      <c r="BG33"/>
      <c r="BH33"/>
      <c r="BI33"/>
      <c r="BJ33"/>
    </row>
    <row r="34" spans="1:62" x14ac:dyDescent="0.25">
      <c r="A34" s="73"/>
    </row>
    <row r="35" spans="1:62" x14ac:dyDescent="0.25">
      <c r="A35" s="73"/>
    </row>
    <row r="36" spans="1:62" x14ac:dyDescent="0.25">
      <c r="A36" s="73"/>
    </row>
    <row r="37" spans="1:62" x14ac:dyDescent="0.25">
      <c r="A37" s="72"/>
    </row>
    <row r="38" spans="1:62" x14ac:dyDescent="0.25">
      <c r="A38" s="73"/>
    </row>
    <row r="39" spans="1:62" x14ac:dyDescent="0.25">
      <c r="A39" s="73"/>
    </row>
    <row r="40" spans="1:62" x14ac:dyDescent="0.25">
      <c r="A40" s="73"/>
    </row>
    <row r="41" spans="1:62" x14ac:dyDescent="0.25">
      <c r="A41" s="73"/>
    </row>
    <row r="42" spans="1:62" x14ac:dyDescent="0.25">
      <c r="A42" s="73"/>
    </row>
    <row r="43" spans="1:62" x14ac:dyDescent="0.25">
      <c r="A43" s="73"/>
    </row>
    <row r="44" spans="1:62" x14ac:dyDescent="0.25">
      <c r="A44" s="75"/>
    </row>
    <row r="45" spans="1:62" x14ac:dyDescent="0.25">
      <c r="A45" s="73"/>
    </row>
    <row r="46" spans="1:62" x14ac:dyDescent="0.25">
      <c r="A46" s="73"/>
    </row>
    <row r="47" spans="1:62" x14ac:dyDescent="0.25">
      <c r="A47" s="73"/>
    </row>
    <row r="48" spans="1:62" x14ac:dyDescent="0.25">
      <c r="A48" s="73"/>
    </row>
    <row r="49" spans="1:1" x14ac:dyDescent="0.25">
      <c r="A49" s="73"/>
    </row>
    <row r="50" spans="1:1" x14ac:dyDescent="0.25">
      <c r="A50" s="75"/>
    </row>
    <row r="51" spans="1:1" x14ac:dyDescent="0.25">
      <c r="A51" s="73"/>
    </row>
    <row r="52" spans="1:1" x14ac:dyDescent="0.25">
      <c r="A52" s="73"/>
    </row>
    <row r="53" spans="1:1" x14ac:dyDescent="0.25">
      <c r="A53" s="73"/>
    </row>
    <row r="54" spans="1:1" x14ac:dyDescent="0.25">
      <c r="A54" s="73"/>
    </row>
    <row r="55" spans="1:1" x14ac:dyDescent="0.25">
      <c r="A55" s="73"/>
    </row>
    <row r="56" spans="1:1" x14ac:dyDescent="0.25">
      <c r="A56" s="73"/>
    </row>
    <row r="57" spans="1:1" x14ac:dyDescent="0.25">
      <c r="A57" s="73"/>
    </row>
    <row r="58" spans="1:1" x14ac:dyDescent="0.25">
      <c r="A58" s="73"/>
    </row>
    <row r="59" spans="1:1" x14ac:dyDescent="0.25">
      <c r="A59" s="73"/>
    </row>
    <row r="60" spans="1:1" x14ac:dyDescent="0.25">
      <c r="A60" s="73"/>
    </row>
    <row r="61" spans="1:1" x14ac:dyDescent="0.25">
      <c r="A61" s="73"/>
    </row>
    <row r="62" spans="1:1" x14ac:dyDescent="0.25">
      <c r="A62" s="75"/>
    </row>
    <row r="63" spans="1:1" x14ac:dyDescent="0.25">
      <c r="A63" s="73"/>
    </row>
    <row r="64" spans="1:1" x14ac:dyDescent="0.25">
      <c r="A64" s="73"/>
    </row>
    <row r="65" spans="1:1" x14ac:dyDescent="0.25">
      <c r="A65" s="73"/>
    </row>
    <row r="66" spans="1:1" x14ac:dyDescent="0.25">
      <c r="A66" s="73"/>
    </row>
    <row r="67" spans="1:1" x14ac:dyDescent="0.25">
      <c r="A67" s="73"/>
    </row>
    <row r="68" spans="1:1" x14ac:dyDescent="0.25">
      <c r="A68" s="73"/>
    </row>
    <row r="69" spans="1:1" x14ac:dyDescent="0.25">
      <c r="A69" s="73"/>
    </row>
    <row r="70" spans="1:1" x14ac:dyDescent="0.25">
      <c r="A70" s="74"/>
    </row>
    <row r="71" spans="1:1" x14ac:dyDescent="0.25">
      <c r="A71" s="74"/>
    </row>
  </sheetData>
  <mergeCells count="72">
    <mergeCell ref="CH1:CJ1"/>
    <mergeCell ref="CK1:CK3"/>
    <mergeCell ref="CH2:CI2"/>
    <mergeCell ref="CJ2:CJ3"/>
    <mergeCell ref="CD1:CF1"/>
    <mergeCell ref="CG1:CG3"/>
    <mergeCell ref="CD2:CE2"/>
    <mergeCell ref="CF2:CF3"/>
    <mergeCell ref="CB2:CB3"/>
    <mergeCell ref="BG1:BI1"/>
    <mergeCell ref="BJ1:BJ3"/>
    <mergeCell ref="AY1:BE1"/>
    <mergeCell ref="BF1:BF3"/>
    <mergeCell ref="AY2:BA2"/>
    <mergeCell ref="BB2:BB3"/>
    <mergeCell ref="BC2:BD2"/>
    <mergeCell ref="BE2:BE3"/>
    <mergeCell ref="AI1:AO1"/>
    <mergeCell ref="AX1:AX3"/>
    <mergeCell ref="AG2:AG3"/>
    <mergeCell ref="AI2:AK2"/>
    <mergeCell ref="AL2:AL3"/>
    <mergeCell ref="AM2:AN2"/>
    <mergeCell ref="AO2:AO3"/>
    <mergeCell ref="AQ1:AW1"/>
    <mergeCell ref="AQ2:AS2"/>
    <mergeCell ref="AT2:AT3"/>
    <mergeCell ref="AU2:AV2"/>
    <mergeCell ref="AW2:AW3"/>
    <mergeCell ref="AP1:AP3"/>
    <mergeCell ref="B1:H1"/>
    <mergeCell ref="I1:I3"/>
    <mergeCell ref="J1:P1"/>
    <mergeCell ref="Y1:AG1"/>
    <mergeCell ref="AH1:AH3"/>
    <mergeCell ref="Q1:Q3"/>
    <mergeCell ref="R1:W1"/>
    <mergeCell ref="X1:X3"/>
    <mergeCell ref="M2:M3"/>
    <mergeCell ref="N2:O2"/>
    <mergeCell ref="P2:P3"/>
    <mergeCell ref="R2:S2"/>
    <mergeCell ref="A23:BJ24"/>
    <mergeCell ref="T2:T3"/>
    <mergeCell ref="U2:V2"/>
    <mergeCell ref="W2:W3"/>
    <mergeCell ref="Y2:AB2"/>
    <mergeCell ref="AC2:AC3"/>
    <mergeCell ref="AD2:AF2"/>
    <mergeCell ref="B2:D2"/>
    <mergeCell ref="E2:E3"/>
    <mergeCell ref="F2:G2"/>
    <mergeCell ref="H2:H3"/>
    <mergeCell ref="J2:L2"/>
    <mergeCell ref="BG2:BH2"/>
    <mergeCell ref="BI2:BI3"/>
    <mergeCell ref="CL1:CL3"/>
    <mergeCell ref="BO1:BR1"/>
    <mergeCell ref="BO2:BQ2"/>
    <mergeCell ref="BK1:BM1"/>
    <mergeCell ref="BN1:BN3"/>
    <mergeCell ref="BK2:BL2"/>
    <mergeCell ref="BM2:BM3"/>
    <mergeCell ref="BS1:BS3"/>
    <mergeCell ref="BR2:BR3"/>
    <mergeCell ref="BT1:BW1"/>
    <mergeCell ref="BX1:BX3"/>
    <mergeCell ref="BT2:BV2"/>
    <mergeCell ref="BW2:BW3"/>
    <mergeCell ref="BY1:CB1"/>
    <mergeCell ref="CC1:CC3"/>
    <mergeCell ref="BY2:CA2"/>
  </mergeCells>
  <pageMargins left="0.23622047244094491" right="0.23622047244094491" top="0.74803149606299213" bottom="0.74803149606299213" header="0.31496062992125984" footer="0.31496062992125984"/>
  <pageSetup paperSize="8" scale="56" fitToWidth="2" orientation="landscape" r:id="rId1"/>
  <ignoredErrors>
    <ignoredError sqref="AL21 AH21 AT21 BB21 BJ21 BN21 CG21 CK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9"/>
  <sheetViews>
    <sheetView showGridLines="0" zoomScale="60" zoomScaleNormal="60" workbookViewId="0">
      <pane xSplit="1" ySplit="3" topLeftCell="B4" activePane="bottomRight" state="frozen"/>
      <selection pane="topRight" activeCell="B1" sqref="B1"/>
      <selection pane="bottomLeft" activeCell="A4" sqref="A4"/>
      <selection pane="bottomRight" activeCell="A21" sqref="A21"/>
    </sheetView>
  </sheetViews>
  <sheetFormatPr baseColWidth="10" defaultRowHeight="15" x14ac:dyDescent="0.25"/>
  <cols>
    <col min="1" max="1" width="28" customWidth="1"/>
    <col min="2" max="29" width="18.5703125" customWidth="1"/>
    <col min="30" max="30" width="26" customWidth="1"/>
  </cols>
  <sheetData>
    <row r="1" spans="1:30" ht="54" customHeight="1" thickBot="1" x14ac:dyDescent="0.3">
      <c r="A1" s="1"/>
      <c r="B1" s="238" t="s">
        <v>0</v>
      </c>
      <c r="C1" s="241"/>
      <c r="D1" s="241"/>
      <c r="E1" s="241"/>
      <c r="F1" s="250" t="s">
        <v>1</v>
      </c>
      <c r="G1" s="251"/>
      <c r="H1" s="251"/>
      <c r="I1" s="252"/>
      <c r="J1" s="238" t="s">
        <v>2</v>
      </c>
      <c r="K1" s="241"/>
      <c r="L1" s="245"/>
      <c r="M1" s="238" t="s">
        <v>3</v>
      </c>
      <c r="N1" s="241"/>
      <c r="O1" s="241"/>
      <c r="P1" s="241"/>
      <c r="Q1" s="245"/>
      <c r="R1" s="238" t="s">
        <v>4</v>
      </c>
      <c r="S1" s="241"/>
      <c r="T1" s="241"/>
      <c r="U1" s="241"/>
      <c r="V1" s="238" t="s">
        <v>123</v>
      </c>
      <c r="W1" s="241"/>
      <c r="X1" s="241"/>
      <c r="Y1" s="241"/>
      <c r="Z1" s="238" t="s">
        <v>128</v>
      </c>
      <c r="AA1" s="241"/>
      <c r="AB1" s="241"/>
      <c r="AC1" s="241"/>
      <c r="AD1" s="210" t="s">
        <v>131</v>
      </c>
    </row>
    <row r="2" spans="1:30" ht="54.75" customHeight="1" thickBot="1" x14ac:dyDescent="0.3">
      <c r="A2" s="1"/>
      <c r="B2" s="253" t="s">
        <v>5</v>
      </c>
      <c r="C2" s="254"/>
      <c r="D2" s="255"/>
      <c r="E2" s="219" t="s">
        <v>37</v>
      </c>
      <c r="F2" s="229" t="s">
        <v>6</v>
      </c>
      <c r="G2" s="248"/>
      <c r="H2" s="249"/>
      <c r="I2" s="210" t="s">
        <v>38</v>
      </c>
      <c r="J2" s="229" t="s">
        <v>7</v>
      </c>
      <c r="K2" s="248"/>
      <c r="L2" s="210" t="s">
        <v>39</v>
      </c>
      <c r="M2" s="230" t="s">
        <v>8</v>
      </c>
      <c r="N2" s="248"/>
      <c r="O2" s="248"/>
      <c r="P2" s="249"/>
      <c r="Q2" s="210" t="s">
        <v>40</v>
      </c>
      <c r="R2" s="229" t="s">
        <v>9</v>
      </c>
      <c r="S2" s="230"/>
      <c r="T2" s="248"/>
      <c r="U2" s="210" t="s">
        <v>41</v>
      </c>
      <c r="V2" s="229" t="s">
        <v>125</v>
      </c>
      <c r="W2" s="230"/>
      <c r="X2" s="248"/>
      <c r="Y2" s="210" t="s">
        <v>126</v>
      </c>
      <c r="Z2" s="229" t="s">
        <v>130</v>
      </c>
      <c r="AA2" s="230"/>
      <c r="AB2" s="248"/>
      <c r="AC2" s="210" t="s">
        <v>126</v>
      </c>
      <c r="AD2" s="246"/>
    </row>
    <row r="3" spans="1:30" ht="166.5" customHeight="1" thickBot="1" x14ac:dyDescent="0.3">
      <c r="A3" s="1"/>
      <c r="B3" s="64" t="s">
        <v>10</v>
      </c>
      <c r="C3" s="65" t="s">
        <v>11</v>
      </c>
      <c r="D3" s="66" t="s">
        <v>181</v>
      </c>
      <c r="E3" s="256"/>
      <c r="F3" s="64" t="s">
        <v>10</v>
      </c>
      <c r="G3" s="65" t="s">
        <v>11</v>
      </c>
      <c r="H3" s="68" t="s">
        <v>13</v>
      </c>
      <c r="I3" s="244"/>
      <c r="J3" s="64" t="s">
        <v>10</v>
      </c>
      <c r="K3" s="82" t="s">
        <v>11</v>
      </c>
      <c r="L3" s="244"/>
      <c r="M3" s="84" t="s">
        <v>10</v>
      </c>
      <c r="N3" s="69" t="s">
        <v>11</v>
      </c>
      <c r="O3" s="69" t="s">
        <v>17</v>
      </c>
      <c r="P3" s="70" t="s">
        <v>18</v>
      </c>
      <c r="Q3" s="244"/>
      <c r="R3" s="116" t="s">
        <v>10</v>
      </c>
      <c r="S3" s="65" t="s">
        <v>11</v>
      </c>
      <c r="T3" s="68" t="s">
        <v>19</v>
      </c>
      <c r="U3" s="244"/>
      <c r="V3" s="116" t="s">
        <v>10</v>
      </c>
      <c r="W3" s="117" t="s">
        <v>11</v>
      </c>
      <c r="X3" s="66" t="s">
        <v>19</v>
      </c>
      <c r="Y3" s="244"/>
      <c r="Z3" s="116" t="s">
        <v>10</v>
      </c>
      <c r="AA3" s="117" t="s">
        <v>11</v>
      </c>
      <c r="AB3" s="66" t="s">
        <v>19</v>
      </c>
      <c r="AC3" s="244"/>
      <c r="AD3" s="247"/>
    </row>
    <row r="4" spans="1:30" ht="25.35" customHeight="1" x14ac:dyDescent="0.3">
      <c r="A4" s="12" t="s">
        <v>20</v>
      </c>
      <c r="B4" s="42">
        <v>640.9</v>
      </c>
      <c r="C4" s="43">
        <v>629.5</v>
      </c>
      <c r="D4" s="24">
        <v>597</v>
      </c>
      <c r="E4" s="37">
        <f>B4+C4+D4</f>
        <v>1867.4</v>
      </c>
      <c r="F4" s="47">
        <v>640.9</v>
      </c>
      <c r="G4" s="48">
        <v>368</v>
      </c>
      <c r="H4" s="49">
        <v>170.2</v>
      </c>
      <c r="I4" s="37">
        <f>F4+G4+H4</f>
        <v>1179.0999999999999</v>
      </c>
      <c r="J4" s="42">
        <v>640.9</v>
      </c>
      <c r="K4" s="24">
        <v>0</v>
      </c>
      <c r="L4" s="50">
        <f t="shared" ref="L4:L20" si="0">J4+K4</f>
        <v>640.9</v>
      </c>
      <c r="M4" s="23">
        <v>999.42</v>
      </c>
      <c r="N4" s="43">
        <v>0</v>
      </c>
      <c r="O4" s="43">
        <v>336.64625989745798</v>
      </c>
      <c r="P4" s="45">
        <v>349.10662830499996</v>
      </c>
      <c r="Q4" s="51">
        <f>M4+N4+O4+P4</f>
        <v>1685.1728882024579</v>
      </c>
      <c r="R4" s="115">
        <v>704.23</v>
      </c>
      <c r="S4" s="48">
        <v>0</v>
      </c>
      <c r="T4" s="48">
        <v>0</v>
      </c>
      <c r="U4" s="50">
        <f>R4+S4+T4</f>
        <v>704.23</v>
      </c>
      <c r="V4" s="48">
        <v>0</v>
      </c>
      <c r="W4" s="48">
        <f>'Resumen Total liquidez'!AR4</f>
        <v>0</v>
      </c>
      <c r="X4" s="48">
        <v>0</v>
      </c>
      <c r="Y4" s="50">
        <f>V4+W4+X4</f>
        <v>0</v>
      </c>
      <c r="Z4" s="48">
        <f>'Resumen Total liquidez'!AY4</f>
        <v>0</v>
      </c>
      <c r="AA4" s="48">
        <f>'Resumen Total liquidez'!AZ4</f>
        <v>0</v>
      </c>
      <c r="AB4" s="48">
        <f>'Resumen Total liquidez'!BA4</f>
        <v>0</v>
      </c>
      <c r="AC4" s="50">
        <f>Z4+AA4+AB4</f>
        <v>0</v>
      </c>
      <c r="AD4" s="86">
        <f>E4+I4+L4+Q4+U4+Y4+AC4</f>
        <v>6076.8028882024573</v>
      </c>
    </row>
    <row r="5" spans="1:30" ht="25.35" customHeight="1" x14ac:dyDescent="0.3">
      <c r="A5" s="13" t="s">
        <v>21</v>
      </c>
      <c r="B5" s="31">
        <v>92.8</v>
      </c>
      <c r="C5" s="32">
        <v>93.7</v>
      </c>
      <c r="D5" s="30">
        <v>0</v>
      </c>
      <c r="E5" s="46">
        <f t="shared" ref="E5:E21" si="1">B5+C5+D5</f>
        <v>186.5</v>
      </c>
      <c r="F5" s="29">
        <v>92.8</v>
      </c>
      <c r="G5" s="32">
        <v>0</v>
      </c>
      <c r="H5" s="30">
        <v>0</v>
      </c>
      <c r="I5" s="46">
        <f t="shared" ref="I5:I21" si="2">F5+G5+H5</f>
        <v>92.8</v>
      </c>
      <c r="J5" s="31">
        <v>92.8</v>
      </c>
      <c r="K5" s="30">
        <v>62</v>
      </c>
      <c r="L5" s="46">
        <f t="shared" si="0"/>
        <v>154.80000000000001</v>
      </c>
      <c r="M5" s="29">
        <v>143.32</v>
      </c>
      <c r="N5" s="32">
        <v>0</v>
      </c>
      <c r="O5" s="32">
        <v>0</v>
      </c>
      <c r="P5" s="53">
        <v>0</v>
      </c>
      <c r="Q5" s="54">
        <f t="shared" ref="Q5:Q21" si="3">M5+N5+O5+P5</f>
        <v>143.32</v>
      </c>
      <c r="R5" s="31">
        <v>108.95</v>
      </c>
      <c r="S5" s="32">
        <v>0</v>
      </c>
      <c r="T5" s="32">
        <v>0</v>
      </c>
      <c r="U5" s="46">
        <f t="shared" ref="U5:U21" si="4">R5+S5+T5</f>
        <v>108.95</v>
      </c>
      <c r="V5" s="32">
        <v>0</v>
      </c>
      <c r="W5" s="32">
        <f>'Resumen Total liquidez'!AR5</f>
        <v>0</v>
      </c>
      <c r="X5" s="32">
        <v>0</v>
      </c>
      <c r="Y5" s="46">
        <f t="shared" ref="Y5:Y21" si="5">V5+W5+X5</f>
        <v>0</v>
      </c>
      <c r="Z5" s="32">
        <f>'Resumen Total liquidez'!AY5</f>
        <v>0</v>
      </c>
      <c r="AA5" s="32">
        <f>'Resumen Total liquidez'!AZ5</f>
        <v>0</v>
      </c>
      <c r="AB5" s="32">
        <f>'Resumen Total liquidez'!BA5</f>
        <v>0</v>
      </c>
      <c r="AC5" s="46">
        <f t="shared" ref="AC5:AC21" si="6">Z5+AA5+AB5</f>
        <v>0</v>
      </c>
      <c r="AD5" s="87">
        <f t="shared" ref="AD5:AD21" si="7">E5+I5+L5+Q5+U5+Y5+AC5</f>
        <v>686.37000000000012</v>
      </c>
    </row>
    <row r="6" spans="1:30" ht="25.35" customHeight="1" x14ac:dyDescent="0.3">
      <c r="A6" s="13" t="s">
        <v>22</v>
      </c>
      <c r="B6" s="31">
        <v>135.19999999999999</v>
      </c>
      <c r="C6" s="32">
        <v>328.4</v>
      </c>
      <c r="D6" s="30">
        <v>469</v>
      </c>
      <c r="E6" s="46">
        <f t="shared" si="1"/>
        <v>932.59999999999991</v>
      </c>
      <c r="F6" s="29">
        <v>135.19999999999999</v>
      </c>
      <c r="G6" s="32">
        <v>0</v>
      </c>
      <c r="H6" s="30">
        <v>156.30000000000001</v>
      </c>
      <c r="I6" s="46">
        <f t="shared" si="2"/>
        <v>291.5</v>
      </c>
      <c r="J6" s="31">
        <v>135.19999999999999</v>
      </c>
      <c r="K6" s="30">
        <v>0</v>
      </c>
      <c r="L6" s="46">
        <f t="shared" si="0"/>
        <v>135.19999999999999</v>
      </c>
      <c r="M6" s="29">
        <v>208.47</v>
      </c>
      <c r="N6" s="32">
        <v>0</v>
      </c>
      <c r="O6" s="32">
        <v>366.16592850306199</v>
      </c>
      <c r="P6" s="53">
        <v>129.64303202032724</v>
      </c>
      <c r="Q6" s="54">
        <f t="shared" si="3"/>
        <v>704.27896052338929</v>
      </c>
      <c r="R6" s="31">
        <v>155.44</v>
      </c>
      <c r="S6" s="32">
        <v>0</v>
      </c>
      <c r="T6" s="32">
        <v>0</v>
      </c>
      <c r="U6" s="46">
        <f t="shared" si="4"/>
        <v>155.44</v>
      </c>
      <c r="V6" s="32">
        <v>0</v>
      </c>
      <c r="W6" s="32">
        <f>'Resumen Total liquidez'!AR6</f>
        <v>0</v>
      </c>
      <c r="X6" s="32">
        <v>0</v>
      </c>
      <c r="Y6" s="46">
        <f t="shared" si="5"/>
        <v>0</v>
      </c>
      <c r="Z6" s="32">
        <f>'Resumen Total liquidez'!AY6</f>
        <v>0</v>
      </c>
      <c r="AA6" s="32">
        <f>'Resumen Total liquidez'!AZ6</f>
        <v>0</v>
      </c>
      <c r="AB6" s="32">
        <f>'Resumen Total liquidez'!BA6</f>
        <v>0</v>
      </c>
      <c r="AC6" s="46">
        <f t="shared" si="6"/>
        <v>0</v>
      </c>
      <c r="AD6" s="87">
        <f t="shared" si="7"/>
        <v>2219.0189605233895</v>
      </c>
    </row>
    <row r="7" spans="1:30" ht="25.35" customHeight="1" x14ac:dyDescent="0.3">
      <c r="A7" s="13" t="s">
        <v>42</v>
      </c>
      <c r="B7" s="31">
        <v>197.1</v>
      </c>
      <c r="C7" s="32">
        <v>184</v>
      </c>
      <c r="D7" s="30">
        <v>0</v>
      </c>
      <c r="E7" s="46">
        <f t="shared" si="1"/>
        <v>381.1</v>
      </c>
      <c r="F7" s="29">
        <v>197.1</v>
      </c>
      <c r="G7" s="32">
        <v>0</v>
      </c>
      <c r="H7" s="30">
        <v>0</v>
      </c>
      <c r="I7" s="46">
        <f t="shared" si="2"/>
        <v>197.1</v>
      </c>
      <c r="J7" s="31">
        <v>197.1</v>
      </c>
      <c r="K7" s="30">
        <v>0</v>
      </c>
      <c r="L7" s="46">
        <f t="shared" si="0"/>
        <v>197.1</v>
      </c>
      <c r="M7" s="29">
        <v>302.68</v>
      </c>
      <c r="N7" s="32">
        <v>0</v>
      </c>
      <c r="O7" s="32">
        <v>0</v>
      </c>
      <c r="P7" s="53">
        <v>0</v>
      </c>
      <c r="Q7" s="54">
        <f t="shared" si="3"/>
        <v>302.68</v>
      </c>
      <c r="R7" s="31">
        <v>211.3</v>
      </c>
      <c r="S7" s="32">
        <v>0</v>
      </c>
      <c r="T7" s="32">
        <v>0</v>
      </c>
      <c r="U7" s="46">
        <f t="shared" si="4"/>
        <v>211.3</v>
      </c>
      <c r="V7" s="32">
        <v>0</v>
      </c>
      <c r="W7" s="32">
        <f>'Resumen Total liquidez'!AR7</f>
        <v>0</v>
      </c>
      <c r="X7" s="32">
        <v>0</v>
      </c>
      <c r="Y7" s="46">
        <f t="shared" si="5"/>
        <v>0</v>
      </c>
      <c r="Z7" s="32">
        <f>'Resumen Total liquidez'!AY7</f>
        <v>0</v>
      </c>
      <c r="AA7" s="32">
        <f>'Resumen Total liquidez'!AZ7</f>
        <v>0</v>
      </c>
      <c r="AB7" s="32">
        <f>'Resumen Total liquidez'!BA7</f>
        <v>0</v>
      </c>
      <c r="AC7" s="46">
        <f t="shared" si="6"/>
        <v>0</v>
      </c>
      <c r="AD7" s="87">
        <f t="shared" si="7"/>
        <v>1289.28</v>
      </c>
    </row>
    <row r="8" spans="1:30" ht="25.35" customHeight="1" x14ac:dyDescent="0.3">
      <c r="A8" s="13" t="s">
        <v>23</v>
      </c>
      <c r="B8" s="31">
        <v>330.7</v>
      </c>
      <c r="C8" s="32">
        <v>1955.1</v>
      </c>
      <c r="D8" s="30">
        <v>1304</v>
      </c>
      <c r="E8" s="46">
        <f t="shared" si="1"/>
        <v>3589.7999999999997</v>
      </c>
      <c r="F8" s="29">
        <v>330.7</v>
      </c>
      <c r="G8" s="32">
        <v>966</v>
      </c>
      <c r="H8" s="30">
        <v>347.9</v>
      </c>
      <c r="I8" s="46">
        <f t="shared" si="2"/>
        <v>1644.6</v>
      </c>
      <c r="J8" s="31">
        <v>330.7</v>
      </c>
      <c r="K8" s="30">
        <v>550</v>
      </c>
      <c r="L8" s="46">
        <f t="shared" si="0"/>
        <v>880.7</v>
      </c>
      <c r="M8" s="29">
        <v>508.97</v>
      </c>
      <c r="N8" s="32">
        <v>861.02</v>
      </c>
      <c r="O8" s="32">
        <v>275.50841469135401</v>
      </c>
      <c r="P8" s="53">
        <v>833.10169522749993</v>
      </c>
      <c r="Q8" s="54">
        <f t="shared" si="3"/>
        <v>2478.6001099188538</v>
      </c>
      <c r="R8" s="31">
        <v>370.83</v>
      </c>
      <c r="S8" s="32">
        <v>350</v>
      </c>
      <c r="T8" s="32">
        <v>0</v>
      </c>
      <c r="U8" s="46">
        <f t="shared" si="4"/>
        <v>720.82999999999993</v>
      </c>
      <c r="V8" s="32">
        <v>0</v>
      </c>
      <c r="W8" s="32">
        <f>'Resumen Total liquidez'!AR8</f>
        <v>200</v>
      </c>
      <c r="X8" s="32">
        <v>0</v>
      </c>
      <c r="Y8" s="46">
        <f t="shared" si="5"/>
        <v>200</v>
      </c>
      <c r="Z8" s="32">
        <f>'Resumen Total liquidez'!AY8</f>
        <v>0</v>
      </c>
      <c r="AA8" s="32">
        <f>'Resumen Total liquidez'!AZ8</f>
        <v>0</v>
      </c>
      <c r="AB8" s="32">
        <f>'Resumen Total liquidez'!BA8</f>
        <v>0</v>
      </c>
      <c r="AC8" s="46">
        <f t="shared" si="6"/>
        <v>0</v>
      </c>
      <c r="AD8" s="87">
        <f t="shared" si="7"/>
        <v>9514.5301099188528</v>
      </c>
    </row>
    <row r="9" spans="1:30" ht="25.35" customHeight="1" x14ac:dyDescent="0.3">
      <c r="A9" s="13" t="s">
        <v>24</v>
      </c>
      <c r="B9" s="31">
        <v>151</v>
      </c>
      <c r="C9" s="32">
        <v>0</v>
      </c>
      <c r="D9" s="30">
        <v>0</v>
      </c>
      <c r="E9" s="46">
        <f t="shared" si="1"/>
        <v>151</v>
      </c>
      <c r="F9" s="29">
        <v>151</v>
      </c>
      <c r="G9" s="32">
        <v>0</v>
      </c>
      <c r="H9" s="30">
        <v>0</v>
      </c>
      <c r="I9" s="46">
        <f t="shared" si="2"/>
        <v>151</v>
      </c>
      <c r="J9" s="31">
        <v>151</v>
      </c>
      <c r="K9" s="30">
        <v>0</v>
      </c>
      <c r="L9" s="46">
        <f t="shared" si="0"/>
        <v>151</v>
      </c>
      <c r="M9" s="29">
        <v>231.89</v>
      </c>
      <c r="N9" s="32">
        <v>0</v>
      </c>
      <c r="O9" s="32">
        <v>0</v>
      </c>
      <c r="P9" s="53">
        <v>113.35629335125</v>
      </c>
      <c r="Q9" s="54">
        <f t="shared" si="3"/>
        <v>345.24629335124996</v>
      </c>
      <c r="R9" s="31">
        <v>163.88</v>
      </c>
      <c r="S9" s="32">
        <v>0</v>
      </c>
      <c r="T9" s="32">
        <v>0</v>
      </c>
      <c r="U9" s="46">
        <f t="shared" si="4"/>
        <v>163.88</v>
      </c>
      <c r="V9" s="32">
        <v>0</v>
      </c>
      <c r="W9" s="32">
        <f>'Resumen Total liquidez'!AR9</f>
        <v>0</v>
      </c>
      <c r="X9" s="32">
        <v>0</v>
      </c>
      <c r="Y9" s="46">
        <f t="shared" si="5"/>
        <v>0</v>
      </c>
      <c r="Z9" s="32">
        <f>'Resumen Total liquidez'!AY9</f>
        <v>0</v>
      </c>
      <c r="AA9" s="32">
        <f>'Resumen Total liquidez'!AZ9</f>
        <v>0</v>
      </c>
      <c r="AB9" s="32">
        <f>'Resumen Total liquidez'!BA9</f>
        <v>0</v>
      </c>
      <c r="AC9" s="46">
        <f t="shared" si="6"/>
        <v>0</v>
      </c>
      <c r="AD9" s="87">
        <f t="shared" si="7"/>
        <v>962.12629335124996</v>
      </c>
    </row>
    <row r="10" spans="1:30" ht="25.35" customHeight="1" x14ac:dyDescent="0.3">
      <c r="A10" s="13" t="s">
        <v>25</v>
      </c>
      <c r="B10" s="31">
        <v>106.7</v>
      </c>
      <c r="C10" s="32">
        <v>55.2</v>
      </c>
      <c r="D10" s="30">
        <v>0</v>
      </c>
      <c r="E10" s="46">
        <f t="shared" si="1"/>
        <v>161.9</v>
      </c>
      <c r="F10" s="29">
        <v>106.7</v>
      </c>
      <c r="G10" s="32">
        <v>0</v>
      </c>
      <c r="H10" s="30">
        <v>0</v>
      </c>
      <c r="I10" s="46">
        <f t="shared" si="2"/>
        <v>106.7</v>
      </c>
      <c r="J10" s="31">
        <v>106.7</v>
      </c>
      <c r="K10" s="30">
        <v>0</v>
      </c>
      <c r="L10" s="46">
        <f t="shared" si="0"/>
        <v>106.7</v>
      </c>
      <c r="M10" s="29">
        <v>163.56</v>
      </c>
      <c r="N10" s="32">
        <v>0</v>
      </c>
      <c r="O10" s="32">
        <v>0.2064825703125</v>
      </c>
      <c r="P10" s="53">
        <v>0</v>
      </c>
      <c r="Q10" s="54">
        <f t="shared" si="3"/>
        <v>163.76648257031249</v>
      </c>
      <c r="R10" s="31">
        <v>113.09</v>
      </c>
      <c r="S10" s="32">
        <v>0</v>
      </c>
      <c r="T10" s="32">
        <v>0</v>
      </c>
      <c r="U10" s="46">
        <f t="shared" si="4"/>
        <v>113.09</v>
      </c>
      <c r="V10" s="32">
        <v>0</v>
      </c>
      <c r="W10" s="32">
        <f>'Resumen Total liquidez'!AR10</f>
        <v>0</v>
      </c>
      <c r="X10" s="32">
        <v>0</v>
      </c>
      <c r="Y10" s="46">
        <f t="shared" si="5"/>
        <v>0</v>
      </c>
      <c r="Z10" s="32">
        <f>'Resumen Total liquidez'!AY10</f>
        <v>0</v>
      </c>
      <c r="AA10" s="32">
        <f>'Resumen Total liquidez'!AZ10</f>
        <v>0</v>
      </c>
      <c r="AB10" s="32">
        <f>'Resumen Total liquidez'!BA10</f>
        <v>0</v>
      </c>
      <c r="AC10" s="46">
        <f t="shared" si="6"/>
        <v>0</v>
      </c>
      <c r="AD10" s="87">
        <f t="shared" si="7"/>
        <v>652.15648257031251</v>
      </c>
    </row>
    <row r="11" spans="1:30" ht="29.25" customHeight="1" x14ac:dyDescent="0.3">
      <c r="A11" s="13" t="s">
        <v>26</v>
      </c>
      <c r="B11" s="31">
        <v>228.9</v>
      </c>
      <c r="C11" s="32">
        <v>211.3</v>
      </c>
      <c r="D11" s="30">
        <v>0</v>
      </c>
      <c r="E11" s="46">
        <f t="shared" si="1"/>
        <v>440.20000000000005</v>
      </c>
      <c r="F11" s="29">
        <v>228.9</v>
      </c>
      <c r="G11" s="32">
        <v>0</v>
      </c>
      <c r="H11" s="30">
        <v>0</v>
      </c>
      <c r="I11" s="46">
        <f t="shared" si="2"/>
        <v>228.9</v>
      </c>
      <c r="J11" s="31">
        <v>228.9</v>
      </c>
      <c r="K11" s="30">
        <v>0</v>
      </c>
      <c r="L11" s="46">
        <f t="shared" si="0"/>
        <v>228.9</v>
      </c>
      <c r="M11" s="29">
        <v>350.06</v>
      </c>
      <c r="N11" s="32">
        <v>0</v>
      </c>
      <c r="O11" s="32">
        <v>0</v>
      </c>
      <c r="P11" s="53">
        <v>0</v>
      </c>
      <c r="Q11" s="54">
        <f t="shared" si="3"/>
        <v>350.06</v>
      </c>
      <c r="R11" s="31">
        <v>235.31</v>
      </c>
      <c r="S11" s="32">
        <v>0</v>
      </c>
      <c r="T11" s="32">
        <v>0</v>
      </c>
      <c r="U11" s="46">
        <f t="shared" si="4"/>
        <v>235.31</v>
      </c>
      <c r="V11" s="32">
        <v>0</v>
      </c>
      <c r="W11" s="32">
        <f>'Resumen Total liquidez'!AR11</f>
        <v>0</v>
      </c>
      <c r="X11" s="32">
        <v>0</v>
      </c>
      <c r="Y11" s="46">
        <f t="shared" si="5"/>
        <v>0</v>
      </c>
      <c r="Z11" s="32">
        <f>'Resumen Total liquidez'!AY11</f>
        <v>0</v>
      </c>
      <c r="AA11" s="32">
        <f>'Resumen Total liquidez'!AZ11</f>
        <v>0</v>
      </c>
      <c r="AB11" s="32">
        <f>'Resumen Total liquidez'!BA11</f>
        <v>0</v>
      </c>
      <c r="AC11" s="46">
        <f t="shared" si="6"/>
        <v>0</v>
      </c>
      <c r="AD11" s="87">
        <f t="shared" si="7"/>
        <v>1483.37</v>
      </c>
    </row>
    <row r="12" spans="1:30" ht="25.35" customHeight="1" x14ac:dyDescent="0.3">
      <c r="A12" s="13" t="s">
        <v>27</v>
      </c>
      <c r="B12" s="31">
        <v>247</v>
      </c>
      <c r="C12" s="32">
        <v>2078.6999999999998</v>
      </c>
      <c r="D12" s="30">
        <v>2781</v>
      </c>
      <c r="E12" s="46">
        <f t="shared" si="1"/>
        <v>5106.7</v>
      </c>
      <c r="F12" s="29">
        <v>247</v>
      </c>
      <c r="G12" s="32">
        <v>1020</v>
      </c>
      <c r="H12" s="30">
        <v>878.7</v>
      </c>
      <c r="I12" s="46">
        <f t="shared" si="2"/>
        <v>2145.6999999999998</v>
      </c>
      <c r="J12" s="31">
        <v>247</v>
      </c>
      <c r="K12" s="30">
        <v>1138.5999999999999</v>
      </c>
      <c r="L12" s="46">
        <f t="shared" si="0"/>
        <v>1385.6</v>
      </c>
      <c r="M12" s="29">
        <v>377.34</v>
      </c>
      <c r="N12" s="32">
        <v>727.44</v>
      </c>
      <c r="O12" s="32">
        <v>546.00140913295797</v>
      </c>
      <c r="P12" s="53">
        <v>478.69412115875002</v>
      </c>
      <c r="Q12" s="54">
        <f t="shared" si="3"/>
        <v>2129.4755302917079</v>
      </c>
      <c r="R12" s="31">
        <v>250.21</v>
      </c>
      <c r="S12" s="32">
        <v>581.24</v>
      </c>
      <c r="T12" s="32">
        <v>0</v>
      </c>
      <c r="U12" s="46">
        <f t="shared" si="4"/>
        <v>831.45</v>
      </c>
      <c r="V12" s="32">
        <v>0</v>
      </c>
      <c r="W12" s="32">
        <f>'Resumen Total liquidez'!AR12</f>
        <v>494.1</v>
      </c>
      <c r="X12" s="32">
        <v>0</v>
      </c>
      <c r="Y12" s="46">
        <f t="shared" si="5"/>
        <v>494.1</v>
      </c>
      <c r="Z12" s="32">
        <f>'Resumen Total liquidez'!AY12</f>
        <v>0</v>
      </c>
      <c r="AA12" s="32">
        <f>'Resumen Total liquidez'!AZ12</f>
        <v>415</v>
      </c>
      <c r="AB12" s="32">
        <f>'Resumen Total liquidez'!BA12</f>
        <v>0</v>
      </c>
      <c r="AC12" s="46">
        <f t="shared" si="6"/>
        <v>415</v>
      </c>
      <c r="AD12" s="87">
        <f t="shared" si="7"/>
        <v>12508.025530291708</v>
      </c>
    </row>
    <row r="13" spans="1:30" ht="25.35" customHeight="1" x14ac:dyDescent="0.3">
      <c r="A13" s="13" t="s">
        <v>28</v>
      </c>
      <c r="B13" s="31">
        <v>79.400000000000006</v>
      </c>
      <c r="C13" s="32">
        <v>73.8</v>
      </c>
      <c r="D13" s="30">
        <v>0</v>
      </c>
      <c r="E13" s="46">
        <f t="shared" si="1"/>
        <v>153.19999999999999</v>
      </c>
      <c r="F13" s="29">
        <v>79.400000000000006</v>
      </c>
      <c r="G13" s="32">
        <v>90</v>
      </c>
      <c r="H13" s="30">
        <v>0</v>
      </c>
      <c r="I13" s="46">
        <f t="shared" si="2"/>
        <v>169.4</v>
      </c>
      <c r="J13" s="31">
        <v>79.400000000000006</v>
      </c>
      <c r="K13" s="30">
        <v>80</v>
      </c>
      <c r="L13" s="46">
        <f t="shared" si="0"/>
        <v>159.4</v>
      </c>
      <c r="M13" s="29">
        <v>121.99</v>
      </c>
      <c r="N13" s="32">
        <v>0</v>
      </c>
      <c r="O13" s="32">
        <v>30.413552419999998</v>
      </c>
      <c r="P13" s="53">
        <v>32.689328898749999</v>
      </c>
      <c r="Q13" s="54">
        <f t="shared" si="3"/>
        <v>185.09288131874999</v>
      </c>
      <c r="R13" s="31">
        <v>87.76</v>
      </c>
      <c r="S13" s="32">
        <v>0</v>
      </c>
      <c r="T13" s="32">
        <v>0</v>
      </c>
      <c r="U13" s="46">
        <f t="shared" si="4"/>
        <v>87.76</v>
      </c>
      <c r="V13" s="32">
        <v>0</v>
      </c>
      <c r="W13" s="32">
        <f>'Resumen Total liquidez'!AR13</f>
        <v>0</v>
      </c>
      <c r="X13" s="32">
        <v>0</v>
      </c>
      <c r="Y13" s="46">
        <f t="shared" si="5"/>
        <v>0</v>
      </c>
      <c r="Z13" s="32">
        <f>'Resumen Total liquidez'!AY13</f>
        <v>0</v>
      </c>
      <c r="AA13" s="32">
        <f>'Resumen Total liquidez'!AZ13</f>
        <v>0</v>
      </c>
      <c r="AB13" s="32">
        <f>'Resumen Total liquidez'!BA13</f>
        <v>0</v>
      </c>
      <c r="AC13" s="46">
        <f t="shared" si="6"/>
        <v>0</v>
      </c>
      <c r="AD13" s="87">
        <f t="shared" si="7"/>
        <v>754.85288131874995</v>
      </c>
    </row>
    <row r="14" spans="1:30" ht="25.35" customHeight="1" x14ac:dyDescent="0.3">
      <c r="A14" s="13" t="s">
        <v>29</v>
      </c>
      <c r="B14" s="31">
        <v>37.299999999999997</v>
      </c>
      <c r="C14" s="32">
        <v>363.1</v>
      </c>
      <c r="D14" s="30">
        <v>71</v>
      </c>
      <c r="E14" s="46">
        <f t="shared" si="1"/>
        <v>471.40000000000003</v>
      </c>
      <c r="F14" s="29">
        <v>37.299999999999997</v>
      </c>
      <c r="G14" s="32">
        <v>338.4</v>
      </c>
      <c r="H14" s="30">
        <v>19.2</v>
      </c>
      <c r="I14" s="46">
        <f t="shared" si="2"/>
        <v>394.9</v>
      </c>
      <c r="J14" s="31">
        <v>37.299999999999997</v>
      </c>
      <c r="K14" s="30">
        <v>322</v>
      </c>
      <c r="L14" s="46">
        <f t="shared" si="0"/>
        <v>359.3</v>
      </c>
      <c r="M14" s="29">
        <v>55.4</v>
      </c>
      <c r="N14" s="32">
        <v>258</v>
      </c>
      <c r="O14" s="32">
        <v>106.36817065245801</v>
      </c>
      <c r="P14" s="53">
        <v>58.958559479532575</v>
      </c>
      <c r="Q14" s="54">
        <f t="shared" si="3"/>
        <v>478.72673013199056</v>
      </c>
      <c r="R14" s="31">
        <v>22.99</v>
      </c>
      <c r="S14" s="32">
        <v>300</v>
      </c>
      <c r="T14" s="32">
        <v>0</v>
      </c>
      <c r="U14" s="46">
        <f t="shared" si="4"/>
        <v>322.99</v>
      </c>
      <c r="V14" s="32">
        <v>0</v>
      </c>
      <c r="W14" s="32">
        <f>'Resumen Total liquidez'!AR14</f>
        <v>200</v>
      </c>
      <c r="X14" s="32">
        <v>0</v>
      </c>
      <c r="Y14" s="46">
        <f t="shared" si="5"/>
        <v>200</v>
      </c>
      <c r="Z14" s="32">
        <f>'Resumen Total liquidez'!AY14</f>
        <v>0</v>
      </c>
      <c r="AA14" s="32">
        <f>'Resumen Total liquidez'!AZ14</f>
        <v>250</v>
      </c>
      <c r="AB14" s="32">
        <f>'Resumen Total liquidez'!BA14</f>
        <v>0</v>
      </c>
      <c r="AC14" s="46">
        <f t="shared" si="6"/>
        <v>250</v>
      </c>
      <c r="AD14" s="87">
        <f t="shared" si="7"/>
        <v>2477.3167301319904</v>
      </c>
    </row>
    <row r="15" spans="1:30" ht="25.35" customHeight="1" x14ac:dyDescent="0.3">
      <c r="A15" s="13" t="s">
        <v>30</v>
      </c>
      <c r="B15" s="31">
        <v>51.4</v>
      </c>
      <c r="C15" s="32">
        <v>59</v>
      </c>
      <c r="D15" s="30">
        <v>0</v>
      </c>
      <c r="E15" s="46">
        <f t="shared" si="1"/>
        <v>110.4</v>
      </c>
      <c r="F15" s="29">
        <v>51.4</v>
      </c>
      <c r="G15" s="32">
        <v>0</v>
      </c>
      <c r="H15" s="30">
        <v>0</v>
      </c>
      <c r="I15" s="46">
        <f t="shared" si="2"/>
        <v>51.4</v>
      </c>
      <c r="J15" s="31">
        <v>51.4</v>
      </c>
      <c r="K15" s="30">
        <v>0</v>
      </c>
      <c r="L15" s="46">
        <f t="shared" si="0"/>
        <v>51.4</v>
      </c>
      <c r="M15" s="29">
        <v>78.73</v>
      </c>
      <c r="N15" s="32">
        <v>0</v>
      </c>
      <c r="O15" s="32">
        <v>40.823611441333298</v>
      </c>
      <c r="P15" s="53">
        <v>17.14211285375</v>
      </c>
      <c r="Q15" s="54">
        <f t="shared" si="3"/>
        <v>136.69572429508329</v>
      </c>
      <c r="R15" s="31">
        <v>53.73</v>
      </c>
      <c r="S15" s="32">
        <v>0</v>
      </c>
      <c r="T15" s="32">
        <v>0</v>
      </c>
      <c r="U15" s="46">
        <f t="shared" si="4"/>
        <v>53.73</v>
      </c>
      <c r="V15" s="32">
        <v>0</v>
      </c>
      <c r="W15" s="32">
        <f>'Resumen Total liquidez'!AR15</f>
        <v>0</v>
      </c>
      <c r="X15" s="32">
        <f>'Resumen Total liquidez'!AS15</f>
        <v>0</v>
      </c>
      <c r="Y15" s="46">
        <f t="shared" si="5"/>
        <v>0</v>
      </c>
      <c r="Z15" s="32">
        <f>'Resumen Total liquidez'!AY15</f>
        <v>0</v>
      </c>
      <c r="AA15" s="32">
        <f>'Resumen Total liquidez'!AZ15</f>
        <v>0</v>
      </c>
      <c r="AB15" s="32">
        <f>'Resumen Total liquidez'!BA15</f>
        <v>0</v>
      </c>
      <c r="AC15" s="46">
        <f t="shared" si="6"/>
        <v>0</v>
      </c>
      <c r="AD15" s="87">
        <f t="shared" si="7"/>
        <v>403.62572429508333</v>
      </c>
    </row>
    <row r="16" spans="1:30" ht="25.35" customHeight="1" x14ac:dyDescent="0.3">
      <c r="A16" s="13" t="s">
        <v>31</v>
      </c>
      <c r="B16" s="31">
        <v>133.6</v>
      </c>
      <c r="C16" s="32">
        <v>710.7</v>
      </c>
      <c r="D16" s="30">
        <v>0</v>
      </c>
      <c r="E16" s="46">
        <f t="shared" si="1"/>
        <v>844.30000000000007</v>
      </c>
      <c r="F16" s="29">
        <v>133.6</v>
      </c>
      <c r="G16" s="32">
        <v>0</v>
      </c>
      <c r="H16" s="30">
        <v>0</v>
      </c>
      <c r="I16" s="46">
        <f t="shared" si="2"/>
        <v>133.6</v>
      </c>
      <c r="J16" s="31">
        <v>133.6</v>
      </c>
      <c r="K16" s="30">
        <v>0</v>
      </c>
      <c r="L16" s="46">
        <f t="shared" si="0"/>
        <v>133.6</v>
      </c>
      <c r="M16" s="29">
        <v>212.22</v>
      </c>
      <c r="N16" s="32">
        <v>0</v>
      </c>
      <c r="O16" s="32">
        <v>0</v>
      </c>
      <c r="P16" s="53">
        <v>0</v>
      </c>
      <c r="Q16" s="54">
        <f t="shared" si="3"/>
        <v>212.22</v>
      </c>
      <c r="R16" s="31">
        <v>212.22</v>
      </c>
      <c r="S16" s="32">
        <v>0</v>
      </c>
      <c r="T16" s="32">
        <v>0</v>
      </c>
      <c r="U16" s="46">
        <f t="shared" si="4"/>
        <v>212.22</v>
      </c>
      <c r="V16" s="32">
        <v>0</v>
      </c>
      <c r="W16" s="32">
        <f>'Resumen Total liquidez'!AR16</f>
        <v>0</v>
      </c>
      <c r="X16" s="32">
        <f>'Resumen Total liquidez'!AS16</f>
        <v>0</v>
      </c>
      <c r="Y16" s="46">
        <f t="shared" si="5"/>
        <v>0</v>
      </c>
      <c r="Z16" s="32">
        <f>'Resumen Total liquidez'!AY16</f>
        <v>0</v>
      </c>
      <c r="AA16" s="32">
        <f>'Resumen Total liquidez'!AZ16</f>
        <v>0</v>
      </c>
      <c r="AB16" s="32">
        <f>'Resumen Total liquidez'!BA16</f>
        <v>0</v>
      </c>
      <c r="AC16" s="46">
        <f t="shared" si="6"/>
        <v>0</v>
      </c>
      <c r="AD16" s="87">
        <f t="shared" si="7"/>
        <v>1535.94</v>
      </c>
    </row>
    <row r="17" spans="1:31" ht="25.35" customHeight="1" x14ac:dyDescent="0.3">
      <c r="A17" s="13" t="s">
        <v>32</v>
      </c>
      <c r="B17" s="31">
        <v>77.5</v>
      </c>
      <c r="C17" s="32">
        <v>68</v>
      </c>
      <c r="D17" s="30">
        <v>175</v>
      </c>
      <c r="E17" s="46">
        <f t="shared" si="1"/>
        <v>320.5</v>
      </c>
      <c r="F17" s="29">
        <v>77.5</v>
      </c>
      <c r="G17" s="32">
        <v>128</v>
      </c>
      <c r="H17" s="30">
        <v>58.3</v>
      </c>
      <c r="I17" s="46">
        <f t="shared" si="2"/>
        <v>263.8</v>
      </c>
      <c r="J17" s="31">
        <v>77.5</v>
      </c>
      <c r="K17" s="30">
        <v>100</v>
      </c>
      <c r="L17" s="46">
        <f t="shared" si="0"/>
        <v>177.5</v>
      </c>
      <c r="M17" s="29">
        <v>119.25</v>
      </c>
      <c r="N17" s="32">
        <v>18</v>
      </c>
      <c r="O17" s="32">
        <v>130.39115996222901</v>
      </c>
      <c r="P17" s="53">
        <v>67.085661455000007</v>
      </c>
      <c r="Q17" s="54">
        <f t="shared" si="3"/>
        <v>334.72682141722908</v>
      </c>
      <c r="R17" s="31">
        <v>87.14</v>
      </c>
      <c r="S17" s="32">
        <v>110</v>
      </c>
      <c r="T17" s="32">
        <v>0</v>
      </c>
      <c r="U17" s="46">
        <f t="shared" si="4"/>
        <v>197.14</v>
      </c>
      <c r="V17" s="32">
        <v>0</v>
      </c>
      <c r="W17" s="32">
        <f>'Resumen Total liquidez'!AR17</f>
        <v>124</v>
      </c>
      <c r="X17" s="32">
        <f>'Resumen Total liquidez'!AS17</f>
        <v>100</v>
      </c>
      <c r="Y17" s="46">
        <f t="shared" si="5"/>
        <v>224</v>
      </c>
      <c r="Z17" s="32">
        <f>'Resumen Total liquidez'!AY17</f>
        <v>0</v>
      </c>
      <c r="AA17" s="32">
        <f>'Resumen Total liquidez'!AZ17</f>
        <v>111.9</v>
      </c>
      <c r="AB17" s="32">
        <f>'Resumen Total liquidez'!BA17</f>
        <v>0</v>
      </c>
      <c r="AC17" s="46">
        <f t="shared" si="6"/>
        <v>111.9</v>
      </c>
      <c r="AD17" s="87">
        <f t="shared" si="7"/>
        <v>1629.5668214172292</v>
      </c>
    </row>
    <row r="18" spans="1:31" ht="25.35" customHeight="1" x14ac:dyDescent="0.3">
      <c r="A18" s="13" t="s">
        <v>33</v>
      </c>
      <c r="B18" s="31">
        <v>25.9</v>
      </c>
      <c r="C18" s="32">
        <v>34.5</v>
      </c>
      <c r="D18" s="30">
        <v>0</v>
      </c>
      <c r="E18" s="46">
        <f t="shared" si="1"/>
        <v>60.4</v>
      </c>
      <c r="F18" s="29">
        <v>25.9</v>
      </c>
      <c r="G18" s="32">
        <v>39</v>
      </c>
      <c r="H18" s="30">
        <v>0</v>
      </c>
      <c r="I18" s="46">
        <f t="shared" si="2"/>
        <v>64.900000000000006</v>
      </c>
      <c r="J18" s="31">
        <v>25.9</v>
      </c>
      <c r="K18" s="30">
        <v>0</v>
      </c>
      <c r="L18" s="46">
        <f t="shared" si="0"/>
        <v>25.9</v>
      </c>
      <c r="M18" s="29">
        <v>39.97</v>
      </c>
      <c r="N18" s="32">
        <v>60</v>
      </c>
      <c r="O18" s="32">
        <v>0</v>
      </c>
      <c r="P18" s="53">
        <v>0</v>
      </c>
      <c r="Q18" s="54">
        <f t="shared" si="3"/>
        <v>99.97</v>
      </c>
      <c r="R18" s="31">
        <v>30.71</v>
      </c>
      <c r="S18" s="32">
        <v>25</v>
      </c>
      <c r="T18" s="30">
        <v>35</v>
      </c>
      <c r="U18" s="46">
        <f t="shared" si="4"/>
        <v>90.710000000000008</v>
      </c>
      <c r="V18" s="32">
        <v>0</v>
      </c>
      <c r="W18" s="32">
        <f>'Resumen Total liquidez'!AR18</f>
        <v>0</v>
      </c>
      <c r="X18" s="32">
        <f>'Resumen Total liquidez'!AS18</f>
        <v>0</v>
      </c>
      <c r="Y18" s="46">
        <f t="shared" si="5"/>
        <v>0</v>
      </c>
      <c r="Z18" s="32">
        <f>'Resumen Total liquidez'!AY18</f>
        <v>0</v>
      </c>
      <c r="AA18" s="32">
        <f>'Resumen Total liquidez'!AZ18</f>
        <v>0</v>
      </c>
      <c r="AB18" s="32">
        <f>'Resumen Total liquidez'!BA18</f>
        <v>0</v>
      </c>
      <c r="AC18" s="46">
        <f t="shared" si="6"/>
        <v>0</v>
      </c>
      <c r="AD18" s="87">
        <f t="shared" si="7"/>
        <v>341.88</v>
      </c>
    </row>
    <row r="19" spans="1:31" ht="25.35" customHeight="1" x14ac:dyDescent="0.3">
      <c r="A19" s="13" t="s">
        <v>34</v>
      </c>
      <c r="B19" s="31">
        <v>0</v>
      </c>
      <c r="C19" s="32">
        <v>0</v>
      </c>
      <c r="D19" s="30">
        <v>0</v>
      </c>
      <c r="E19" s="46">
        <f t="shared" si="1"/>
        <v>0</v>
      </c>
      <c r="F19" s="29">
        <v>0</v>
      </c>
      <c r="G19" s="32">
        <v>0</v>
      </c>
      <c r="H19" s="30"/>
      <c r="I19" s="46">
        <f t="shared" si="2"/>
        <v>0</v>
      </c>
      <c r="J19" s="31">
        <v>0</v>
      </c>
      <c r="K19" s="30">
        <v>0</v>
      </c>
      <c r="L19" s="46">
        <f t="shared" si="0"/>
        <v>0</v>
      </c>
      <c r="M19" s="29">
        <v>0</v>
      </c>
      <c r="N19" s="32">
        <v>0</v>
      </c>
      <c r="O19" s="32">
        <v>0</v>
      </c>
      <c r="P19" s="53">
        <v>0</v>
      </c>
      <c r="Q19" s="54">
        <f t="shared" si="3"/>
        <v>0</v>
      </c>
      <c r="R19" s="31">
        <v>0</v>
      </c>
      <c r="S19" s="32">
        <v>0</v>
      </c>
      <c r="T19" s="30">
        <v>0</v>
      </c>
      <c r="U19" s="46">
        <f t="shared" si="4"/>
        <v>0</v>
      </c>
      <c r="V19" s="32">
        <v>0</v>
      </c>
      <c r="W19" s="32">
        <f>'Resumen Total liquidez'!AR19</f>
        <v>0</v>
      </c>
      <c r="X19" s="32">
        <v>0</v>
      </c>
      <c r="Y19" s="46">
        <f t="shared" si="5"/>
        <v>0</v>
      </c>
      <c r="Z19" s="32">
        <f>'Resumen Total liquidez'!AY19</f>
        <v>0</v>
      </c>
      <c r="AA19" s="32">
        <f>'Resumen Total liquidez'!AZ19</f>
        <v>0</v>
      </c>
      <c r="AB19" s="32">
        <f>'Resumen Total liquidez'!BA19</f>
        <v>0</v>
      </c>
      <c r="AC19" s="46">
        <f t="shared" si="6"/>
        <v>0</v>
      </c>
      <c r="AD19" s="87">
        <f t="shared" si="7"/>
        <v>0</v>
      </c>
    </row>
    <row r="20" spans="1:31" ht="25.35" customHeight="1" thickBot="1" x14ac:dyDescent="0.35">
      <c r="A20" s="13" t="s">
        <v>35</v>
      </c>
      <c r="B20" s="55"/>
      <c r="C20" s="56">
        <v>0</v>
      </c>
      <c r="D20" s="35">
        <v>0</v>
      </c>
      <c r="E20" s="60">
        <f t="shared" si="1"/>
        <v>0</v>
      </c>
      <c r="F20" s="34"/>
      <c r="G20" s="56">
        <v>0</v>
      </c>
      <c r="H20" s="35"/>
      <c r="I20" s="60">
        <f t="shared" si="2"/>
        <v>0</v>
      </c>
      <c r="J20" s="57">
        <v>0</v>
      </c>
      <c r="K20" s="83">
        <v>0</v>
      </c>
      <c r="L20" s="60">
        <f t="shared" si="0"/>
        <v>0</v>
      </c>
      <c r="M20" s="85">
        <v>0</v>
      </c>
      <c r="N20" s="58">
        <v>0</v>
      </c>
      <c r="O20" s="58">
        <v>0</v>
      </c>
      <c r="P20" s="59">
        <v>0</v>
      </c>
      <c r="Q20" s="61">
        <f t="shared" si="3"/>
        <v>0</v>
      </c>
      <c r="R20" s="57">
        <v>0</v>
      </c>
      <c r="S20" s="58">
        <v>0</v>
      </c>
      <c r="T20" s="83">
        <v>0</v>
      </c>
      <c r="U20" s="60">
        <f t="shared" si="4"/>
        <v>0</v>
      </c>
      <c r="V20" s="32">
        <v>0</v>
      </c>
      <c r="W20" s="32">
        <f>'Resumen Total liquidez'!AR20</f>
        <v>0</v>
      </c>
      <c r="X20" s="32">
        <v>0</v>
      </c>
      <c r="Y20" s="60">
        <f t="shared" si="5"/>
        <v>0</v>
      </c>
      <c r="Z20" s="32">
        <f>'Resumen Total liquidez'!AY20</f>
        <v>0</v>
      </c>
      <c r="AA20" s="32">
        <f>'Resumen Total liquidez'!AZ20</f>
        <v>0</v>
      </c>
      <c r="AB20" s="32">
        <f>'Resumen Total liquidez'!BA20</f>
        <v>0</v>
      </c>
      <c r="AC20" s="60">
        <f t="shared" si="6"/>
        <v>0</v>
      </c>
      <c r="AD20" s="88">
        <f t="shared" si="7"/>
        <v>0</v>
      </c>
    </row>
    <row r="21" spans="1:31" ht="25.35" customHeight="1" thickBot="1" x14ac:dyDescent="0.35">
      <c r="A21" s="78" t="s">
        <v>60</v>
      </c>
      <c r="B21" s="77">
        <f>SUM(B4:B20)</f>
        <v>2535.4000000000005</v>
      </c>
      <c r="C21" s="79">
        <f>SUM(C4:C20)</f>
        <v>6845</v>
      </c>
      <c r="D21" s="80">
        <f>SUM(D4:D20)</f>
        <v>5397</v>
      </c>
      <c r="E21" s="76">
        <f t="shared" si="1"/>
        <v>14777.400000000001</v>
      </c>
      <c r="F21" s="81">
        <f>SUM(F4:F20)</f>
        <v>2535.4000000000005</v>
      </c>
      <c r="G21" s="79">
        <v>2949.4</v>
      </c>
      <c r="H21" s="80">
        <f>SUM(H4:H20)</f>
        <v>1630.6</v>
      </c>
      <c r="I21" s="76">
        <f t="shared" si="2"/>
        <v>7115.4000000000015</v>
      </c>
      <c r="J21" s="81">
        <f>SUM(J4:J20)</f>
        <v>2535.4000000000005</v>
      </c>
      <c r="K21" s="80">
        <v>2252.6</v>
      </c>
      <c r="L21" s="76">
        <f>J21+K21</f>
        <v>4788</v>
      </c>
      <c r="M21" s="81">
        <v>3913.2699999999995</v>
      </c>
      <c r="N21" s="79">
        <v>1924.46</v>
      </c>
      <c r="O21" s="79">
        <v>1832.5249892711649</v>
      </c>
      <c r="P21" s="80">
        <v>2079.7774327498596</v>
      </c>
      <c r="Q21" s="76">
        <f t="shared" si="3"/>
        <v>9750.0324220210241</v>
      </c>
      <c r="R21" s="81">
        <f>SUM(R4:R20)</f>
        <v>2807.79</v>
      </c>
      <c r="S21" s="79">
        <f>SUM(S4:S20)</f>
        <v>1366.24</v>
      </c>
      <c r="T21" s="80">
        <f>SUM(T4:T20)</f>
        <v>35</v>
      </c>
      <c r="U21" s="76">
        <f t="shared" si="4"/>
        <v>4209.03</v>
      </c>
      <c r="V21" s="81">
        <f>SUM(V4:V20)</f>
        <v>0</v>
      </c>
      <c r="W21" s="79">
        <f>SUM(W4:W20)</f>
        <v>1018.1</v>
      </c>
      <c r="X21" s="80">
        <f>SUM(X4:X20)</f>
        <v>100</v>
      </c>
      <c r="Y21" s="76">
        <f t="shared" si="5"/>
        <v>1118.0999999999999</v>
      </c>
      <c r="Z21" s="81">
        <f>SUM(Z4:Z20)</f>
        <v>0</v>
      </c>
      <c r="AA21" s="79">
        <f>SUM(AA4:AA20)</f>
        <v>776.9</v>
      </c>
      <c r="AB21" s="80">
        <f>SUM(AB4:AB20)</f>
        <v>0</v>
      </c>
      <c r="AC21" s="76">
        <f t="shared" si="6"/>
        <v>776.9</v>
      </c>
      <c r="AD21" s="89">
        <f t="shared" si="7"/>
        <v>42534.862422021026</v>
      </c>
      <c r="AE21" s="9"/>
    </row>
    <row r="22" spans="1:31" ht="25.35" customHeight="1" x14ac:dyDescent="0.3">
      <c r="A22" s="62"/>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row>
    <row r="23" spans="1:31" ht="18.75" x14ac:dyDescent="0.3">
      <c r="A23" s="62" t="s">
        <v>56</v>
      </c>
      <c r="B23" s="5"/>
      <c r="C23" s="5"/>
      <c r="D23" s="6"/>
      <c r="E23" s="5"/>
    </row>
    <row r="24" spans="1:31" ht="18.75" x14ac:dyDescent="0.3">
      <c r="B24" s="5"/>
      <c r="C24" s="5"/>
      <c r="D24" s="6"/>
      <c r="E24" s="5"/>
      <c r="M24" s="2"/>
      <c r="N24" s="2"/>
      <c r="O24" s="2"/>
      <c r="P24" s="2"/>
      <c r="Q24" s="2"/>
      <c r="R24" s="2"/>
      <c r="S24" s="2"/>
      <c r="T24" s="2"/>
      <c r="U24" s="2"/>
      <c r="V24" s="2"/>
      <c r="W24" s="2"/>
      <c r="X24" s="2"/>
      <c r="Y24" s="2"/>
      <c r="Z24" s="2"/>
      <c r="AA24" s="2"/>
      <c r="AB24" s="2"/>
      <c r="AC24" s="2"/>
      <c r="AD24" s="7"/>
      <c r="AE24" s="2"/>
    </row>
    <row r="25" spans="1:31" x14ac:dyDescent="0.25">
      <c r="A25" s="8"/>
      <c r="AD25" s="9"/>
    </row>
    <row r="26" spans="1:31" x14ac:dyDescent="0.25">
      <c r="A26" s="8"/>
      <c r="AD26" s="38"/>
    </row>
    <row r="27" spans="1:31" s="1" customFormat="1" ht="27.75" customHeight="1" x14ac:dyDescent="0.25">
      <c r="A27"/>
      <c r="B27"/>
      <c r="C27"/>
      <c r="D27"/>
      <c r="E27"/>
      <c r="F27"/>
      <c r="G27"/>
      <c r="H27"/>
      <c r="I27"/>
      <c r="J27"/>
      <c r="K27"/>
      <c r="L27"/>
      <c r="M27"/>
      <c r="N27"/>
      <c r="O27"/>
      <c r="P27"/>
      <c r="Q27"/>
      <c r="R27"/>
      <c r="S27"/>
      <c r="T27"/>
      <c r="U27" s="2"/>
      <c r="V27"/>
      <c r="W27"/>
      <c r="X27"/>
      <c r="Y27" s="2"/>
      <c r="Z27"/>
      <c r="AA27"/>
      <c r="AB27"/>
      <c r="AC27" s="2"/>
      <c r="AD27" s="9"/>
      <c r="AE27" s="7"/>
    </row>
    <row r="28" spans="1:31" s="1" customFormat="1" x14ac:dyDescent="0.25">
      <c r="A28"/>
      <c r="B28"/>
      <c r="C28"/>
      <c r="D28"/>
      <c r="E28"/>
      <c r="F28"/>
      <c r="G28"/>
      <c r="H28"/>
      <c r="I28"/>
      <c r="J28"/>
      <c r="K28"/>
      <c r="L28"/>
      <c r="M28"/>
      <c r="N28"/>
      <c r="O28"/>
      <c r="P28"/>
      <c r="Q28"/>
      <c r="R28"/>
      <c r="S28"/>
      <c r="T28"/>
      <c r="U28"/>
      <c r="V28"/>
      <c r="W28"/>
      <c r="X28"/>
      <c r="Y28"/>
      <c r="Z28"/>
      <c r="AA28"/>
      <c r="AB28"/>
      <c r="AC28"/>
      <c r="AD28"/>
      <c r="AE28"/>
    </row>
    <row r="29" spans="1:31" s="1" customFormat="1" ht="39" customHeight="1" x14ac:dyDescent="0.25">
      <c r="A29"/>
      <c r="B29"/>
      <c r="C29"/>
      <c r="D29"/>
      <c r="E29"/>
      <c r="F29"/>
      <c r="G29"/>
      <c r="H29"/>
      <c r="I29"/>
      <c r="J29"/>
      <c r="K29"/>
      <c r="L29"/>
      <c r="M29"/>
      <c r="N29"/>
      <c r="O29"/>
      <c r="P29"/>
      <c r="Q29"/>
      <c r="R29"/>
      <c r="S29"/>
      <c r="T29"/>
      <c r="U29" s="7"/>
      <c r="V29"/>
      <c r="W29"/>
      <c r="X29"/>
      <c r="Y29" s="7"/>
      <c r="Z29"/>
      <c r="AA29"/>
      <c r="AB29"/>
      <c r="AC29" s="7"/>
      <c r="AD29"/>
      <c r="AE29"/>
    </row>
  </sheetData>
  <mergeCells count="22">
    <mergeCell ref="B1:E1"/>
    <mergeCell ref="F1:I1"/>
    <mergeCell ref="J1:L1"/>
    <mergeCell ref="J2:K2"/>
    <mergeCell ref="L2:L3"/>
    <mergeCell ref="B2:D2"/>
    <mergeCell ref="E2:E3"/>
    <mergeCell ref="I2:I3"/>
    <mergeCell ref="F2:H2"/>
    <mergeCell ref="Y2:Y3"/>
    <mergeCell ref="M1:Q1"/>
    <mergeCell ref="R1:U1"/>
    <mergeCell ref="AD1:AD3"/>
    <mergeCell ref="R2:T2"/>
    <mergeCell ref="M2:P2"/>
    <mergeCell ref="Q2:Q3"/>
    <mergeCell ref="U2:U3"/>
    <mergeCell ref="V1:Y1"/>
    <mergeCell ref="V2:X2"/>
    <mergeCell ref="Z1:AC1"/>
    <mergeCell ref="Z2:AB2"/>
    <mergeCell ref="AC2:AC3"/>
  </mergeCells>
  <pageMargins left="0.7" right="0.7" top="0.75" bottom="0.75" header="0.3" footer="0.3"/>
  <pageSetup paperSize="9" scale="31" orientation="landscape" r:id="rId1"/>
  <ignoredErrors>
    <ignoredError sqref="C21:D21 F21:H21 J21:T21" formulaRange="1"/>
    <ignoredError sqref="E21 I21" formula="1" formulaRange="1"/>
    <ignoredError sqref="U21 Y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W27"/>
  <sheetViews>
    <sheetView showGridLines="0" zoomScale="70" zoomScaleNormal="70" workbookViewId="0">
      <pane xSplit="1" ySplit="2" topLeftCell="AB3" activePane="bottomRight" state="frozen"/>
      <selection pane="topRight" activeCell="B1" sqref="B1"/>
      <selection pane="bottomLeft" activeCell="A3" sqref="A3"/>
      <selection pane="bottomRight" activeCell="AP21" sqref="AP21"/>
    </sheetView>
  </sheetViews>
  <sheetFormatPr baseColWidth="10" defaultRowHeight="15" x14ac:dyDescent="0.25"/>
  <cols>
    <col min="1" max="1" width="31" customWidth="1"/>
    <col min="2" max="14" width="14.42578125" customWidth="1"/>
    <col min="15" max="16" width="18.5703125" customWidth="1"/>
    <col min="17" max="17" width="14.42578125" customWidth="1"/>
    <col min="18" max="19" width="18.5703125" customWidth="1"/>
    <col min="20" max="20" width="14.42578125" customWidth="1"/>
    <col min="21" max="22" width="18.5703125" customWidth="1"/>
    <col min="23" max="23" width="14.42578125" customWidth="1"/>
    <col min="24" max="24" width="16.42578125" customWidth="1"/>
    <col min="25" max="25" width="15.42578125" customWidth="1"/>
    <col min="26" max="26" width="16.42578125" customWidth="1"/>
    <col min="27" max="28" width="17.42578125" customWidth="1"/>
    <col min="29" max="29" width="16.42578125" customWidth="1"/>
    <col min="30" max="32" width="14.5703125" customWidth="1"/>
    <col min="33" max="33" width="17" customWidth="1"/>
    <col min="34" max="34" width="16.5703125" customWidth="1"/>
    <col min="35" max="35" width="14.5703125" customWidth="1"/>
    <col min="36" max="36" width="15.85546875" customWidth="1"/>
    <col min="37" max="47" width="16.85546875" customWidth="1"/>
    <col min="48" max="48" width="18.5703125" customWidth="1"/>
    <col min="49" max="49" width="16.5703125" customWidth="1"/>
  </cols>
  <sheetData>
    <row r="1" spans="1:75" ht="26.25" customHeight="1" thickBot="1" x14ac:dyDescent="0.3">
      <c r="A1" s="1"/>
      <c r="B1" s="250" t="s">
        <v>0</v>
      </c>
      <c r="C1" s="251"/>
      <c r="D1" s="252"/>
      <c r="E1" s="250" t="s">
        <v>1</v>
      </c>
      <c r="F1" s="251"/>
      <c r="G1" s="252"/>
      <c r="H1" s="238" t="s">
        <v>2</v>
      </c>
      <c r="I1" s="241"/>
      <c r="J1" s="245"/>
      <c r="K1" s="238" t="s">
        <v>3</v>
      </c>
      <c r="L1" s="241"/>
      <c r="M1" s="241"/>
      <c r="N1" s="245"/>
      <c r="O1" s="238" t="s">
        <v>4</v>
      </c>
      <c r="P1" s="241"/>
      <c r="Q1" s="245"/>
      <c r="R1" s="238" t="s">
        <v>123</v>
      </c>
      <c r="S1" s="241"/>
      <c r="T1" s="245"/>
      <c r="U1" s="238" t="s">
        <v>128</v>
      </c>
      <c r="V1" s="241"/>
      <c r="W1" s="245"/>
      <c r="X1" s="238" t="s">
        <v>165</v>
      </c>
      <c r="Y1" s="241"/>
      <c r="Z1" s="245"/>
      <c r="AA1" s="238" t="s">
        <v>193</v>
      </c>
      <c r="AB1" s="241"/>
      <c r="AC1" s="245"/>
      <c r="AD1" s="259" t="s">
        <v>216</v>
      </c>
      <c r="AE1" s="260"/>
      <c r="AF1" s="260"/>
      <c r="AG1" s="261"/>
      <c r="AH1" s="259" t="s">
        <v>240</v>
      </c>
      <c r="AI1" s="260"/>
      <c r="AJ1" s="260"/>
      <c r="AK1" s="261"/>
      <c r="AL1" s="259" t="s">
        <v>280</v>
      </c>
      <c r="AM1" s="260"/>
      <c r="AN1" s="260"/>
      <c r="AO1" s="261"/>
      <c r="AP1" s="238" t="s">
        <v>304</v>
      </c>
      <c r="AQ1" s="241"/>
      <c r="AR1" s="245"/>
      <c r="AS1" s="238" t="s">
        <v>325</v>
      </c>
      <c r="AT1" s="241"/>
      <c r="AU1" s="245"/>
      <c r="AV1" s="257" t="s">
        <v>36</v>
      </c>
    </row>
    <row r="2" spans="1:75" ht="141.75" customHeight="1" thickBot="1" x14ac:dyDescent="0.3">
      <c r="A2" s="1"/>
      <c r="B2" s="14" t="s">
        <v>184</v>
      </c>
      <c r="C2" s="16" t="s">
        <v>12</v>
      </c>
      <c r="D2" s="71" t="s">
        <v>43</v>
      </c>
      <c r="E2" s="91" t="s">
        <v>184</v>
      </c>
      <c r="F2" s="16" t="s">
        <v>14</v>
      </c>
      <c r="G2" s="71" t="s">
        <v>44</v>
      </c>
      <c r="H2" s="91" t="s">
        <v>184</v>
      </c>
      <c r="I2" s="16" t="s">
        <v>16</v>
      </c>
      <c r="J2" s="71" t="s">
        <v>45</v>
      </c>
      <c r="K2" s="91" t="str">
        <f>'Resumen Total liquidez'!AD3</f>
        <v>Facilidad Financiera</v>
      </c>
      <c r="L2" s="15" t="str">
        <f>'Resumen Total liquidez'!AE3</f>
        <v>FLA</v>
      </c>
      <c r="M2" s="16" t="str">
        <f>'Resumen Total liquidez'!AF3</f>
        <v>Fondo Social</v>
      </c>
      <c r="N2" s="71" t="s">
        <v>46</v>
      </c>
      <c r="O2" s="67" t="str">
        <f>'Resumen Total liquidez'!AM3</f>
        <v>Facilidad Financiera</v>
      </c>
      <c r="P2" s="17" t="str">
        <f>'Resumen Total liquidez'!AN3</f>
        <v>FLA</v>
      </c>
      <c r="Q2" s="92" t="s">
        <v>47</v>
      </c>
      <c r="R2" s="67" t="str">
        <f>'Resumen Total liquidez'!AU3</f>
        <v>Facilidad Financiera</v>
      </c>
      <c r="S2" s="17" t="str">
        <f>'Resumen Total liquidez'!AV3</f>
        <v>FLA</v>
      </c>
      <c r="T2" s="92" t="s">
        <v>127</v>
      </c>
      <c r="U2" s="67" t="str">
        <f>'Resumen Total liquidez'!BC3</f>
        <v>Facilidad Financiera</v>
      </c>
      <c r="V2" s="17" t="str">
        <f>'Resumen Total liquidez'!BD3</f>
        <v>FLA</v>
      </c>
      <c r="W2" s="92" t="s">
        <v>132</v>
      </c>
      <c r="X2" s="67" t="str">
        <f>'Resumen Total liquidez'!BG3</f>
        <v>Facilidad Financiera</v>
      </c>
      <c r="Y2" s="67" t="str">
        <f>'Resumen Total liquidez'!BH3</f>
        <v>FLA</v>
      </c>
      <c r="Z2" s="92" t="s">
        <v>167</v>
      </c>
      <c r="AA2" s="67" t="str">
        <f>'Resumen Total liquidez'!BK3</f>
        <v>Facilidad Financiera</v>
      </c>
      <c r="AB2" s="67" t="str">
        <f>'Resumen Total liquidez'!BL3</f>
        <v>FLA</v>
      </c>
      <c r="AC2" s="92" t="s">
        <v>195</v>
      </c>
      <c r="AD2" s="67" t="s">
        <v>182</v>
      </c>
      <c r="AE2" s="67" t="s">
        <v>159</v>
      </c>
      <c r="AF2" s="40" t="s">
        <v>224</v>
      </c>
      <c r="AG2" s="92" t="s">
        <v>218</v>
      </c>
      <c r="AH2" s="67" t="s">
        <v>182</v>
      </c>
      <c r="AI2" s="67" t="s">
        <v>159</v>
      </c>
      <c r="AJ2" s="40" t="s">
        <v>224</v>
      </c>
      <c r="AK2" s="92" t="s">
        <v>242</v>
      </c>
      <c r="AL2" s="67" t="s">
        <v>182</v>
      </c>
      <c r="AM2" s="67" t="s">
        <v>159</v>
      </c>
      <c r="AN2" s="40" t="s">
        <v>224</v>
      </c>
      <c r="AO2" s="92" t="s">
        <v>282</v>
      </c>
      <c r="AP2" s="67" t="s">
        <v>182</v>
      </c>
      <c r="AQ2" s="67" t="s">
        <v>159</v>
      </c>
      <c r="AR2" s="92" t="s">
        <v>306</v>
      </c>
      <c r="AS2" s="67" t="s">
        <v>182</v>
      </c>
      <c r="AT2" s="67" t="s">
        <v>159</v>
      </c>
      <c r="AU2" s="92" t="s">
        <v>328</v>
      </c>
      <c r="AV2" s="258"/>
    </row>
    <row r="3" spans="1:75" ht="19.5" thickBot="1" x14ac:dyDescent="0.35">
      <c r="A3" s="12" t="s">
        <v>20</v>
      </c>
      <c r="B3" s="19">
        <v>2792.8530264399997</v>
      </c>
      <c r="C3" s="21">
        <v>2693.5282000000002</v>
      </c>
      <c r="D3" s="37">
        <f>B3+C3</f>
        <v>5486.3812264400003</v>
      </c>
      <c r="E3" s="22">
        <v>4544.1499999999996</v>
      </c>
      <c r="F3" s="21">
        <v>633.69585000000029</v>
      </c>
      <c r="G3" s="37">
        <f>E3+F3</f>
        <v>5177.8458499999997</v>
      </c>
      <c r="H3" s="22">
        <v>4097.3288664599995</v>
      </c>
      <c r="I3" s="21">
        <v>1627.8431499999999</v>
      </c>
      <c r="J3" s="37">
        <f>H3+I3</f>
        <v>5725.1720164599992</v>
      </c>
      <c r="K3" s="22">
        <v>3577.2660909205524</v>
      </c>
      <c r="L3" s="20">
        <v>0</v>
      </c>
      <c r="M3" s="21">
        <v>82.715772299999983</v>
      </c>
      <c r="N3" s="37">
        <f>K3+L3+M3</f>
        <v>3659.9818632205524</v>
      </c>
      <c r="O3" s="23">
        <v>0</v>
      </c>
      <c r="P3" s="24">
        <v>4289.84224799</v>
      </c>
      <c r="Q3" s="37">
        <f>O3+P3</f>
        <v>4289.84224799</v>
      </c>
      <c r="R3" s="23">
        <f>'Resumen Total liquidez'!AU4</f>
        <v>0</v>
      </c>
      <c r="S3" s="24">
        <f>'Resumen Total liquidez'!AV4</f>
        <v>4617.8737471599998</v>
      </c>
      <c r="T3" s="37">
        <f>R3+S3</f>
        <v>4617.8737471599998</v>
      </c>
      <c r="U3" s="23">
        <f>'Resumen Total liquidez'!BC4</f>
        <v>4012.6673609999998</v>
      </c>
      <c r="V3" s="24">
        <v>0</v>
      </c>
      <c r="W3" s="37">
        <f>U3+V3</f>
        <v>4012.6673609999998</v>
      </c>
      <c r="X3" s="23">
        <f>'Resumen Total liquidez'!BG4</f>
        <v>3280.1364133600005</v>
      </c>
      <c r="Y3" s="23">
        <f>'Resumen Total liquidez'!BH4</f>
        <v>0</v>
      </c>
      <c r="Z3" s="37">
        <f t="shared" ref="Z3:Z19" si="0">X3+Y3</f>
        <v>3280.1364133600005</v>
      </c>
      <c r="AA3" s="23">
        <f>'Resumen Total liquidez'!BK4</f>
        <v>0</v>
      </c>
      <c r="AB3" s="23">
        <f>'Resumen Total liquidez'!BL4</f>
        <v>6007.8054282000012</v>
      </c>
      <c r="AC3" s="37">
        <f t="shared" ref="AC3:AC19" si="1">AA3+AB3</f>
        <v>6007.8054282000012</v>
      </c>
      <c r="AD3" s="162">
        <f>+'Resumen Total liquidez'!BO4</f>
        <v>3476.1811751</v>
      </c>
      <c r="AE3" s="162">
        <f>+'Resumen Total liquidez'!BP4</f>
        <v>0</v>
      </c>
      <c r="AF3" s="162">
        <f>+'Resumen Total liquidez'!BQ4</f>
        <v>0</v>
      </c>
      <c r="AG3" s="37">
        <f>AD3+AE3+AF3</f>
        <v>3476.1811751</v>
      </c>
      <c r="AH3" s="162">
        <f>+'Resumen Total liquidez'!BT4</f>
        <v>3011.4365652400002</v>
      </c>
      <c r="AI3" s="162">
        <f>+'Resumen Total liquidez'!BU4</f>
        <v>0</v>
      </c>
      <c r="AJ3" s="162">
        <f>+'Resumen Total liquidez'!BV4</f>
        <v>0</v>
      </c>
      <c r="AK3" s="37">
        <f>AH3+AI3+AJ3</f>
        <v>3011.4365652400002</v>
      </c>
      <c r="AL3" s="162">
        <f>'Resumen Total liquidez'!BY4</f>
        <v>2659.9804468899997</v>
      </c>
      <c r="AM3" s="162">
        <f>'Resumen Total liquidez'!BZ4</f>
        <v>0</v>
      </c>
      <c r="AN3" s="162">
        <f>'Resumen Total liquidez'!CA4</f>
        <v>0</v>
      </c>
      <c r="AO3" s="37">
        <f>AL3+AM3+AN3</f>
        <v>2659.9804468899997</v>
      </c>
      <c r="AP3" s="23">
        <f>'Resumen Total liquidez'!CD4</f>
        <v>2253.1433748700001</v>
      </c>
      <c r="AQ3" s="23">
        <f>'Resumen Total liquidez'!CE4</f>
        <v>0</v>
      </c>
      <c r="AR3" s="37">
        <f>AP3+AQ3</f>
        <v>2253.1433748700001</v>
      </c>
      <c r="AS3" s="23">
        <f>'Resumen Total liquidez'!CH4</f>
        <v>737.56</v>
      </c>
      <c r="AT3" s="23">
        <f>'Resumen Total liquidez'!CI4</f>
        <v>0</v>
      </c>
      <c r="AU3" s="37">
        <f>SUM(AS3:AT3)</f>
        <v>737.56</v>
      </c>
      <c r="AV3" s="37">
        <f>D3+G3+J3+N3+Q3+T3+W3+Z3+AC3+AG3+AK3+AO3+AR3+AU3</f>
        <v>54396.007715930544</v>
      </c>
    </row>
    <row r="4" spans="1:75" ht="19.5" thickBot="1" x14ac:dyDescent="0.35">
      <c r="A4" s="13" t="s">
        <v>21</v>
      </c>
      <c r="B4" s="25">
        <v>0</v>
      </c>
      <c r="C4" s="27">
        <v>428.95090000000005</v>
      </c>
      <c r="D4" s="46">
        <f t="shared" ref="D4:D20" si="2">B4+C4</f>
        <v>428.95090000000005</v>
      </c>
      <c r="E4" s="28">
        <v>0</v>
      </c>
      <c r="F4" s="27">
        <v>9.941900000000004</v>
      </c>
      <c r="G4" s="46">
        <f t="shared" ref="G4:G20" si="3">E4+F4</f>
        <v>9.941900000000004</v>
      </c>
      <c r="H4" s="28">
        <v>0</v>
      </c>
      <c r="I4" s="27">
        <v>73.854100000000003</v>
      </c>
      <c r="J4" s="46">
        <f t="shared" ref="J4:J20" si="4">H4+I4</f>
        <v>73.854100000000003</v>
      </c>
      <c r="K4" s="28">
        <v>1469.1217598800004</v>
      </c>
      <c r="L4" s="26">
        <v>0</v>
      </c>
      <c r="M4" s="27">
        <v>14.248274760000003</v>
      </c>
      <c r="N4" s="46">
        <f t="shared" ref="N4:N19" si="5">K4+L4+M4</f>
        <v>1483.3700346400003</v>
      </c>
      <c r="O4" s="29">
        <v>0</v>
      </c>
      <c r="P4" s="30">
        <v>1020.2296527999983</v>
      </c>
      <c r="Q4" s="46">
        <f t="shared" ref="Q4:Q19" si="6">O4+P4</f>
        <v>1020.2296527999983</v>
      </c>
      <c r="R4" s="29">
        <f>'Resumen Total liquidez'!AU5</f>
        <v>0</v>
      </c>
      <c r="S4" s="30">
        <f>'Resumen Total liquidez'!AV5</f>
        <v>924.40096158999995</v>
      </c>
      <c r="T4" s="46">
        <f>R4+S4</f>
        <v>924.40096158999995</v>
      </c>
      <c r="U4" s="29">
        <f>'Resumen Total liquidez'!BC5</f>
        <v>0</v>
      </c>
      <c r="V4" s="30">
        <f>'Resumen Total liquidez'!BD5</f>
        <v>1146.92803903</v>
      </c>
      <c r="W4" s="46">
        <f>U4+V4</f>
        <v>1146.92803903</v>
      </c>
      <c r="X4" s="29">
        <f>'Resumen Total liquidez'!BG5</f>
        <v>0</v>
      </c>
      <c r="Y4" s="30">
        <f>'Resumen Total liquidez'!BH5</f>
        <v>1293.12934728</v>
      </c>
      <c r="Z4" s="46">
        <f t="shared" si="0"/>
        <v>1293.12934728</v>
      </c>
      <c r="AA4" s="29">
        <f>'Resumen Total liquidez'!BK5</f>
        <v>1302.50492867</v>
      </c>
      <c r="AB4" s="30">
        <f>'Resumen Total liquidez'!BL5</f>
        <v>0</v>
      </c>
      <c r="AC4" s="46">
        <f t="shared" si="1"/>
        <v>1302.50492867</v>
      </c>
      <c r="AD4" s="163">
        <f>+'Resumen Total liquidez'!BO5</f>
        <v>0</v>
      </c>
      <c r="AE4" s="163">
        <f>+'Resumen Total liquidez'!BP5</f>
        <v>1342.7297476000003</v>
      </c>
      <c r="AF4" s="163">
        <f>+'Resumen Total liquidez'!BQ5</f>
        <v>0</v>
      </c>
      <c r="AG4" s="37">
        <f t="shared" ref="AG4:AG19" si="7">AD4+AE4+AF4</f>
        <v>1342.7297476000003</v>
      </c>
      <c r="AH4" s="162">
        <f>+'Resumen Total liquidez'!BT5</f>
        <v>0</v>
      </c>
      <c r="AI4" s="162">
        <f>+'Resumen Total liquidez'!BU5</f>
        <v>1102.61562957</v>
      </c>
      <c r="AJ4" s="162">
        <f>+'Resumen Total liquidez'!BV5</f>
        <v>0</v>
      </c>
      <c r="AK4" s="37">
        <f t="shared" ref="AK4:AK19" si="8">AH4+AI4+AJ4</f>
        <v>1102.61562957</v>
      </c>
      <c r="AL4" s="162">
        <f>'Resumen Total liquidez'!BY5</f>
        <v>0</v>
      </c>
      <c r="AM4" s="162">
        <f>'Resumen Total liquidez'!BZ5</f>
        <v>1568.6658625100001</v>
      </c>
      <c r="AN4" s="162">
        <f>'Resumen Total liquidez'!CA5</f>
        <v>0</v>
      </c>
      <c r="AO4" s="37">
        <f t="shared" ref="AO4:AO19" si="9">AL4+AM4+AN4</f>
        <v>1568.6658625100001</v>
      </c>
      <c r="AP4" s="23">
        <f>'Resumen Total liquidez'!CD5</f>
        <v>0</v>
      </c>
      <c r="AQ4" s="23">
        <f>'Resumen Total liquidez'!CE5</f>
        <v>1244.4412473399998</v>
      </c>
      <c r="AR4" s="37">
        <f t="shared" ref="AR4:AR19" si="10">AP4+AQ4</f>
        <v>1244.4412473399998</v>
      </c>
      <c r="AS4" s="23">
        <f>'Resumen Total liquidez'!CH5</f>
        <v>0</v>
      </c>
      <c r="AT4" s="23">
        <f>'Resumen Total liquidez'!CI5</f>
        <v>1124.5900000000001</v>
      </c>
      <c r="AU4" s="37">
        <f t="shared" ref="AU4:AU19" si="11">SUM(AS4:AT4)</f>
        <v>1124.5900000000001</v>
      </c>
      <c r="AV4" s="37">
        <f t="shared" ref="AV4:AV19" si="12">D4+G4+J4+N4+Q4+T4+W4+Z4+AC4+AG4+AK4+AO4+AR4+AU4</f>
        <v>14066.35235103</v>
      </c>
    </row>
    <row r="5" spans="1:75" ht="19.5" thickBot="1" x14ac:dyDescent="0.35">
      <c r="A5" s="13" t="s">
        <v>22</v>
      </c>
      <c r="B5" s="25">
        <v>1037.1442561599999</v>
      </c>
      <c r="C5" s="27">
        <v>2918.31592</v>
      </c>
      <c r="D5" s="46">
        <f t="shared" si="2"/>
        <v>3955.4601761599997</v>
      </c>
      <c r="E5" s="28">
        <v>859.9</v>
      </c>
      <c r="F5" s="27">
        <v>339.25632000000007</v>
      </c>
      <c r="G5" s="46">
        <f t="shared" si="3"/>
        <v>1199.1563200000001</v>
      </c>
      <c r="H5" s="28">
        <v>1608.2583852143798</v>
      </c>
      <c r="I5" s="27">
        <v>698.94448</v>
      </c>
      <c r="J5" s="46">
        <f t="shared" si="4"/>
        <v>2307.2028652143799</v>
      </c>
      <c r="K5" s="28">
        <v>0</v>
      </c>
      <c r="L5" s="26">
        <v>1306.2083349577817</v>
      </c>
      <c r="M5" s="27">
        <v>22.90365601000001</v>
      </c>
      <c r="N5" s="46">
        <f t="shared" si="5"/>
        <v>1329.1119909677818</v>
      </c>
      <c r="O5" s="29">
        <v>0</v>
      </c>
      <c r="P5" s="30">
        <v>1878.0433020913083</v>
      </c>
      <c r="Q5" s="46">
        <f t="shared" si="6"/>
        <v>1878.0433020913083</v>
      </c>
      <c r="R5" s="29">
        <f>'Resumen Total liquidez'!AU6</f>
        <v>0</v>
      </c>
      <c r="S5" s="30">
        <f>'Resumen Total liquidez'!AV6</f>
        <v>1846.84876491</v>
      </c>
      <c r="T5" s="46">
        <f t="shared" ref="T5:T19" si="13">R5+S5</f>
        <v>1846.84876491</v>
      </c>
      <c r="U5" s="29">
        <f>'Resumen Total liquidez'!BC6</f>
        <v>0</v>
      </c>
      <c r="V5" s="30">
        <f>'Resumen Total liquidez'!BD6</f>
        <v>1884.8304259200002</v>
      </c>
      <c r="W5" s="46">
        <f t="shared" ref="W5:W19" si="14">U5+V5</f>
        <v>1884.8304259200002</v>
      </c>
      <c r="X5" s="29">
        <f>'Resumen Total liquidez'!BG6</f>
        <v>0</v>
      </c>
      <c r="Y5" s="30">
        <f>'Resumen Total liquidez'!BH6</f>
        <v>1746.8283464600001</v>
      </c>
      <c r="Z5" s="46">
        <f t="shared" si="0"/>
        <v>1746.8283464600001</v>
      </c>
      <c r="AA5" s="29">
        <f>'Resumen Total liquidez'!BK6</f>
        <v>2826.7493734599998</v>
      </c>
      <c r="AB5" s="30">
        <f>'Resumen Total liquidez'!BL6</f>
        <v>0</v>
      </c>
      <c r="AC5" s="46">
        <f t="shared" si="1"/>
        <v>2826.7493734599998</v>
      </c>
      <c r="AD5" s="163">
        <f>+'Resumen Total liquidez'!BO6</f>
        <v>0</v>
      </c>
      <c r="AE5" s="163">
        <f>+'Resumen Total liquidez'!BP6</f>
        <v>2543.50189671</v>
      </c>
      <c r="AF5" s="163">
        <f>+'Resumen Total liquidez'!BQ6</f>
        <v>0</v>
      </c>
      <c r="AG5" s="37">
        <f t="shared" si="7"/>
        <v>2543.50189671</v>
      </c>
      <c r="AH5" s="162">
        <f>+'Resumen Total liquidez'!BT6</f>
        <v>0</v>
      </c>
      <c r="AI5" s="162">
        <f>+'Resumen Total liquidez'!BU6</f>
        <v>2389.4673197399998</v>
      </c>
      <c r="AJ5" s="162">
        <f>+'Resumen Total liquidez'!BV6</f>
        <v>0</v>
      </c>
      <c r="AK5" s="37">
        <f t="shared" si="8"/>
        <v>2389.4673197399998</v>
      </c>
      <c r="AL5" s="162">
        <f>'Resumen Total liquidez'!BY6</f>
        <v>0</v>
      </c>
      <c r="AM5" s="162">
        <f>'Resumen Total liquidez'!BZ6</f>
        <v>2832.3330771299998</v>
      </c>
      <c r="AN5" s="162">
        <f>'Resumen Total liquidez'!CA6</f>
        <v>0</v>
      </c>
      <c r="AO5" s="37">
        <f t="shared" si="9"/>
        <v>2832.3330771299998</v>
      </c>
      <c r="AP5" s="23">
        <f>'Resumen Total liquidez'!CD6</f>
        <v>0</v>
      </c>
      <c r="AQ5" s="23">
        <f>'Resumen Total liquidez'!CE6</f>
        <v>2134.4957659899997</v>
      </c>
      <c r="AR5" s="37">
        <f t="shared" si="10"/>
        <v>2134.4957659899997</v>
      </c>
      <c r="AS5" s="23">
        <f>'Resumen Total liquidez'!CH6</f>
        <v>0</v>
      </c>
      <c r="AT5" s="23">
        <f>'Resumen Total liquidez'!CI6</f>
        <v>1977.01</v>
      </c>
      <c r="AU5" s="37">
        <f t="shared" si="11"/>
        <v>1977.01</v>
      </c>
      <c r="AV5" s="37">
        <f t="shared" si="12"/>
        <v>30851.03962475347</v>
      </c>
    </row>
    <row r="6" spans="1:75" ht="19.5" thickBot="1" x14ac:dyDescent="0.35">
      <c r="A6" s="13" t="s">
        <v>42</v>
      </c>
      <c r="B6" s="25">
        <v>0</v>
      </c>
      <c r="C6" s="27">
        <v>1052.4069199999999</v>
      </c>
      <c r="D6" s="46">
        <f t="shared" si="2"/>
        <v>1052.4069199999999</v>
      </c>
      <c r="E6" s="28">
        <v>0</v>
      </c>
      <c r="F6" s="27">
        <v>0</v>
      </c>
      <c r="G6" s="46">
        <f t="shared" si="3"/>
        <v>0</v>
      </c>
      <c r="H6" s="28">
        <v>0</v>
      </c>
      <c r="I6" s="27">
        <v>0</v>
      </c>
      <c r="J6" s="46">
        <f t="shared" si="4"/>
        <v>0</v>
      </c>
      <c r="K6" s="28">
        <v>2053.2489325200004</v>
      </c>
      <c r="L6" s="26">
        <v>0</v>
      </c>
      <c r="M6" s="27">
        <v>0</v>
      </c>
      <c r="N6" s="46">
        <f t="shared" si="5"/>
        <v>2053.2489325200004</v>
      </c>
      <c r="O6" s="29">
        <v>0</v>
      </c>
      <c r="P6" s="30">
        <v>0</v>
      </c>
      <c r="Q6" s="46">
        <f t="shared" si="6"/>
        <v>0</v>
      </c>
      <c r="R6" s="29">
        <f>'Resumen Total liquidez'!AU7</f>
        <v>612.17604462999998</v>
      </c>
      <c r="S6" s="30">
        <f>'Resumen Total liquidez'!AV7</f>
        <v>0</v>
      </c>
      <c r="T6" s="46">
        <f t="shared" si="13"/>
        <v>612.17604462999998</v>
      </c>
      <c r="U6" s="29">
        <f>'Resumen Total liquidez'!BC7</f>
        <v>1649.2665505499999</v>
      </c>
      <c r="V6" s="30">
        <f>'Resumen Total liquidez'!BD7</f>
        <v>0</v>
      </c>
      <c r="W6" s="46">
        <f t="shared" si="14"/>
        <v>1649.2665505499999</v>
      </c>
      <c r="X6" s="29">
        <f>'Resumen Total liquidez'!BG7</f>
        <v>0</v>
      </c>
      <c r="Y6" s="30">
        <f>'Resumen Total liquidez'!BH7</f>
        <v>0</v>
      </c>
      <c r="Z6" s="46">
        <f t="shared" si="0"/>
        <v>0</v>
      </c>
      <c r="AA6" s="29">
        <f>'Resumen Total liquidez'!BK7</f>
        <v>1582.49716251</v>
      </c>
      <c r="AB6" s="30">
        <f>'Resumen Total liquidez'!BL7</f>
        <v>0</v>
      </c>
      <c r="AC6" s="46">
        <f t="shared" si="1"/>
        <v>1582.49716251</v>
      </c>
      <c r="AD6" s="163">
        <f>+'Resumen Total liquidez'!BO7</f>
        <v>0</v>
      </c>
      <c r="AE6" s="163">
        <f>+'Resumen Total liquidez'!BP7</f>
        <v>0</v>
      </c>
      <c r="AF6" s="163">
        <f>+'Resumen Total liquidez'!BQ7</f>
        <v>0</v>
      </c>
      <c r="AG6" s="37">
        <f t="shared" si="7"/>
        <v>0</v>
      </c>
      <c r="AH6" s="162">
        <f>+'Resumen Total liquidez'!BT7</f>
        <v>0</v>
      </c>
      <c r="AI6" s="162">
        <f>+'Resumen Total liquidez'!BU7</f>
        <v>0</v>
      </c>
      <c r="AJ6" s="162">
        <f>+'Resumen Total liquidez'!BV7</f>
        <v>0</v>
      </c>
      <c r="AK6" s="37">
        <f t="shared" si="8"/>
        <v>0</v>
      </c>
      <c r="AL6" s="162">
        <f>'Resumen Total liquidez'!BY7</f>
        <v>0</v>
      </c>
      <c r="AM6" s="162">
        <f>'Resumen Total liquidez'!BZ7</f>
        <v>0</v>
      </c>
      <c r="AN6" s="162">
        <f>'Resumen Total liquidez'!CA7</f>
        <v>0</v>
      </c>
      <c r="AO6" s="37">
        <f t="shared" si="9"/>
        <v>0</v>
      </c>
      <c r="AP6" s="23">
        <f>'Resumen Total liquidez'!CD7</f>
        <v>0</v>
      </c>
      <c r="AQ6" s="23">
        <f>'Resumen Total liquidez'!CE7</f>
        <v>0</v>
      </c>
      <c r="AR6" s="37">
        <f t="shared" si="10"/>
        <v>0</v>
      </c>
      <c r="AS6" s="23">
        <f>'Resumen Total liquidez'!CH7</f>
        <v>0</v>
      </c>
      <c r="AT6" s="23">
        <f>'Resumen Total liquidez'!CI7</f>
        <v>0</v>
      </c>
      <c r="AU6" s="37">
        <f t="shared" si="11"/>
        <v>0</v>
      </c>
      <c r="AV6" s="37">
        <f t="shared" si="12"/>
        <v>6949.5956102099999</v>
      </c>
    </row>
    <row r="7" spans="1:75" ht="19.5" thickBot="1" x14ac:dyDescent="0.35">
      <c r="A7" s="13" t="s">
        <v>23</v>
      </c>
      <c r="B7" s="31">
        <v>6664.8135618199994</v>
      </c>
      <c r="C7" s="30">
        <v>2020.2262499999999</v>
      </c>
      <c r="D7" s="46">
        <f t="shared" si="2"/>
        <v>8685.0398118199992</v>
      </c>
      <c r="E7" s="28">
        <v>10814.74</v>
      </c>
      <c r="F7" s="27">
        <v>2168.8965600000001</v>
      </c>
      <c r="G7" s="46">
        <f t="shared" si="3"/>
        <v>12983.636559999999</v>
      </c>
      <c r="H7" s="29">
        <v>7912.8590782599995</v>
      </c>
      <c r="I7" s="30">
        <v>2276.50216</v>
      </c>
      <c r="J7" s="46">
        <f t="shared" si="4"/>
        <v>10189.36123826</v>
      </c>
      <c r="K7" s="29">
        <v>0</v>
      </c>
      <c r="L7" s="32">
        <v>11291.909960058108</v>
      </c>
      <c r="M7" s="30">
        <v>397.28320121000002</v>
      </c>
      <c r="N7" s="46">
        <f t="shared" si="5"/>
        <v>11689.193161268109</v>
      </c>
      <c r="O7" s="29">
        <v>0</v>
      </c>
      <c r="P7" s="30">
        <v>10069.020052607062</v>
      </c>
      <c r="Q7" s="46">
        <f t="shared" si="6"/>
        <v>10069.020052607062</v>
      </c>
      <c r="R7" s="29">
        <f>'Resumen Total liquidez'!AU8</f>
        <v>0</v>
      </c>
      <c r="S7" s="30">
        <f>'Resumen Total liquidez'!AV8</f>
        <v>7747.5744625329999</v>
      </c>
      <c r="T7" s="46">
        <f t="shared" si="13"/>
        <v>7747.5744625329999</v>
      </c>
      <c r="U7" s="29">
        <f>'Resumen Total liquidez'!BC8</f>
        <v>0</v>
      </c>
      <c r="V7" s="30">
        <f>'Resumen Total liquidez'!BD8</f>
        <v>9372.8465902013995</v>
      </c>
      <c r="W7" s="46">
        <f t="shared" si="14"/>
        <v>9372.8465902013995</v>
      </c>
      <c r="X7" s="29">
        <f>'Resumen Total liquidez'!BG8</f>
        <v>7997.1817618799996</v>
      </c>
      <c r="Y7" s="30">
        <f>'Resumen Total liquidez'!BH8</f>
        <v>0</v>
      </c>
      <c r="Z7" s="46">
        <f t="shared" si="0"/>
        <v>7997.1817618799996</v>
      </c>
      <c r="AA7" s="29">
        <f>'Resumen Total liquidez'!BK8</f>
        <v>11768.62593742</v>
      </c>
      <c r="AB7" s="30">
        <f>'Resumen Total liquidez'!BL8</f>
        <v>0</v>
      </c>
      <c r="AC7" s="46">
        <f t="shared" si="1"/>
        <v>11768.62593742</v>
      </c>
      <c r="AD7" s="163">
        <f>+'Resumen Total liquidez'!BO8</f>
        <v>0</v>
      </c>
      <c r="AE7" s="163">
        <f>+'Resumen Total liquidez'!BP8</f>
        <v>13469.348803479999</v>
      </c>
      <c r="AF7" s="163">
        <f>+'Resumen Total liquidez'!BQ8</f>
        <v>0</v>
      </c>
      <c r="AG7" s="37">
        <f t="shared" si="7"/>
        <v>13469.348803479999</v>
      </c>
      <c r="AH7" s="162">
        <f>+'Resumen Total liquidez'!BT8</f>
        <v>0</v>
      </c>
      <c r="AI7" s="162">
        <f>+'Resumen Total liquidez'!BU8</f>
        <v>12673.499738810002</v>
      </c>
      <c r="AJ7" s="162">
        <f>+'Resumen Total liquidez'!BV8</f>
        <v>200</v>
      </c>
      <c r="AK7" s="37">
        <f t="shared" si="8"/>
        <v>12873.499738810002</v>
      </c>
      <c r="AL7" s="162">
        <f>'Resumen Total liquidez'!BY8</f>
        <v>0</v>
      </c>
      <c r="AM7" s="162">
        <f>'Resumen Total liquidez'!BZ8</f>
        <v>12620.352932470001</v>
      </c>
      <c r="AN7" s="162">
        <f>'Resumen Total liquidez'!CA8</f>
        <v>0</v>
      </c>
      <c r="AO7" s="37">
        <f t="shared" si="9"/>
        <v>12620.352932470001</v>
      </c>
      <c r="AP7" s="23">
        <f>'Resumen Total liquidez'!CD8</f>
        <v>0</v>
      </c>
      <c r="AQ7" s="23">
        <f>'Resumen Total liquidez'!CE8</f>
        <v>11399.796877280001</v>
      </c>
      <c r="AR7" s="37">
        <f t="shared" si="10"/>
        <v>11399.796877280001</v>
      </c>
      <c r="AS7" s="23">
        <f>'Resumen Total liquidez'!CH8</f>
        <v>0</v>
      </c>
      <c r="AT7" s="23">
        <f>'Resumen Total liquidez'!CI8</f>
        <v>8112.86</v>
      </c>
      <c r="AU7" s="37">
        <f t="shared" si="11"/>
        <v>8112.86</v>
      </c>
      <c r="AV7" s="37">
        <f t="shared" si="12"/>
        <v>148978.33792802956</v>
      </c>
    </row>
    <row r="8" spans="1:75" ht="19.5" thickBot="1" x14ac:dyDescent="0.35">
      <c r="A8" s="13" t="s">
        <v>24</v>
      </c>
      <c r="B8" s="25">
        <v>906.85034681000002</v>
      </c>
      <c r="C8" s="27">
        <v>231.27384000000001</v>
      </c>
      <c r="D8" s="46">
        <f t="shared" si="2"/>
        <v>1138.1241868100001</v>
      </c>
      <c r="E8" s="28">
        <v>841.87</v>
      </c>
      <c r="F8" s="27">
        <v>24.357100000000003</v>
      </c>
      <c r="G8" s="46">
        <f t="shared" si="3"/>
        <v>866.22710000000006</v>
      </c>
      <c r="H8" s="28">
        <v>816.69150946999991</v>
      </c>
      <c r="I8" s="27">
        <v>59.384320000000002</v>
      </c>
      <c r="J8" s="46">
        <f t="shared" si="4"/>
        <v>876.07582946999992</v>
      </c>
      <c r="K8" s="28">
        <v>1003.8277734900003</v>
      </c>
      <c r="L8" s="26">
        <v>0</v>
      </c>
      <c r="M8" s="27">
        <v>0</v>
      </c>
      <c r="N8" s="46">
        <f t="shared" si="5"/>
        <v>1003.8277734900003</v>
      </c>
      <c r="O8" s="29">
        <v>1182.8988784800001</v>
      </c>
      <c r="P8" s="30">
        <v>0</v>
      </c>
      <c r="Q8" s="46">
        <f t="shared" si="6"/>
        <v>1182.8988784800001</v>
      </c>
      <c r="R8" s="29">
        <f>'Resumen Total liquidez'!AU9</f>
        <v>572.90307282000003</v>
      </c>
      <c r="S8" s="30">
        <f>'Resumen Total liquidez'!AV9</f>
        <v>0</v>
      </c>
      <c r="T8" s="46">
        <f t="shared" si="13"/>
        <v>572.90307282000003</v>
      </c>
      <c r="U8" s="29">
        <f>'Resumen Total liquidez'!BC9</f>
        <v>521.23450378999996</v>
      </c>
      <c r="V8" s="30">
        <f>'Resumen Total liquidez'!BD9</f>
        <v>0</v>
      </c>
      <c r="W8" s="46">
        <f t="shared" si="14"/>
        <v>521.23450378999996</v>
      </c>
      <c r="X8" s="29">
        <f>'Resumen Total liquidez'!BG9</f>
        <v>753.88548663999995</v>
      </c>
      <c r="Y8" s="30">
        <f>'Resumen Total liquidez'!BH9</f>
        <v>0</v>
      </c>
      <c r="Z8" s="46">
        <f t="shared" si="0"/>
        <v>753.88548663999995</v>
      </c>
      <c r="AA8" s="29">
        <f>'Resumen Total liquidez'!BK9</f>
        <v>1286.4871098800002</v>
      </c>
      <c r="AB8" s="30">
        <f>'Resumen Total liquidez'!BL9</f>
        <v>0</v>
      </c>
      <c r="AC8" s="46">
        <f t="shared" si="1"/>
        <v>1286.4871098800002</v>
      </c>
      <c r="AD8" s="163">
        <f>+'Resumen Total liquidez'!BO9</f>
        <v>0</v>
      </c>
      <c r="AE8" s="163">
        <f>+'Resumen Total liquidez'!BP9</f>
        <v>0</v>
      </c>
      <c r="AF8" s="163">
        <f>+'Resumen Total liquidez'!BQ9</f>
        <v>0</v>
      </c>
      <c r="AG8" s="37">
        <f t="shared" si="7"/>
        <v>0</v>
      </c>
      <c r="AH8" s="162">
        <f>+'Resumen Total liquidez'!BT9</f>
        <v>0</v>
      </c>
      <c r="AI8" s="162">
        <f>+'Resumen Total liquidez'!BU9</f>
        <v>0</v>
      </c>
      <c r="AJ8" s="162">
        <f>+'Resumen Total liquidez'!BV9</f>
        <v>0</v>
      </c>
      <c r="AK8" s="37">
        <f t="shared" si="8"/>
        <v>0</v>
      </c>
      <c r="AL8" s="162">
        <f>'Resumen Total liquidez'!BY9</f>
        <v>0</v>
      </c>
      <c r="AM8" s="162">
        <f>'Resumen Total liquidez'!BZ9</f>
        <v>0</v>
      </c>
      <c r="AN8" s="162">
        <f>'Resumen Total liquidez'!CA9</f>
        <v>0</v>
      </c>
      <c r="AO8" s="37">
        <f t="shared" si="9"/>
        <v>0</v>
      </c>
      <c r="AP8" s="23">
        <f>'Resumen Total liquidez'!CD9</f>
        <v>0</v>
      </c>
      <c r="AQ8" s="23">
        <f>'Resumen Total liquidez'!CE9</f>
        <v>0</v>
      </c>
      <c r="AR8" s="37">
        <f t="shared" si="10"/>
        <v>0</v>
      </c>
      <c r="AS8" s="23">
        <f>'Resumen Total liquidez'!CH9</f>
        <v>0</v>
      </c>
      <c r="AT8" s="23">
        <f>'Resumen Total liquidez'!CI9</f>
        <v>0</v>
      </c>
      <c r="AU8" s="37">
        <f t="shared" si="11"/>
        <v>0</v>
      </c>
      <c r="AV8" s="37">
        <f t="shared" si="12"/>
        <v>8201.6639413799985</v>
      </c>
    </row>
    <row r="9" spans="1:75" ht="19.5" thickBot="1" x14ac:dyDescent="0.35">
      <c r="A9" s="13" t="s">
        <v>25</v>
      </c>
      <c r="B9" s="25">
        <v>0</v>
      </c>
      <c r="C9" s="27">
        <v>227.86923999999999</v>
      </c>
      <c r="D9" s="46">
        <f t="shared" si="2"/>
        <v>227.86923999999999</v>
      </c>
      <c r="E9" s="28">
        <v>0</v>
      </c>
      <c r="F9" s="27">
        <v>6.6074399999999969</v>
      </c>
      <c r="G9" s="46">
        <f t="shared" si="3"/>
        <v>6.6074399999999969</v>
      </c>
      <c r="H9" s="28">
        <v>177.99814755</v>
      </c>
      <c r="I9" s="27">
        <v>157.14623</v>
      </c>
      <c r="J9" s="46">
        <f t="shared" si="4"/>
        <v>335.14437755</v>
      </c>
      <c r="K9" s="28">
        <v>757.11031266000407</v>
      </c>
      <c r="L9" s="26">
        <v>0</v>
      </c>
      <c r="M9" s="27">
        <v>9.7491065299999988</v>
      </c>
      <c r="N9" s="46">
        <f t="shared" si="5"/>
        <v>766.85941919000402</v>
      </c>
      <c r="O9" s="29">
        <v>0</v>
      </c>
      <c r="P9" s="30">
        <v>805.78481118700006</v>
      </c>
      <c r="Q9" s="46">
        <f t="shared" si="6"/>
        <v>805.78481118700006</v>
      </c>
      <c r="R9" s="29">
        <f>'Resumen Total liquidez'!AU10</f>
        <v>0</v>
      </c>
      <c r="S9" s="30">
        <f>'Resumen Total liquidez'!AV10</f>
        <v>560.35695196999995</v>
      </c>
      <c r="T9" s="46">
        <f t="shared" si="13"/>
        <v>560.35695196999995</v>
      </c>
      <c r="U9" s="29">
        <f>'Resumen Total liquidez'!BC10</f>
        <v>0</v>
      </c>
      <c r="V9" s="30">
        <f>'Resumen Total liquidez'!BD10</f>
        <v>488.57652156473597</v>
      </c>
      <c r="W9" s="46">
        <f t="shared" si="14"/>
        <v>488.57652156473597</v>
      </c>
      <c r="X9" s="29">
        <f>'Resumen Total liquidez'!BG10</f>
        <v>0</v>
      </c>
      <c r="Y9" s="30">
        <f>'Resumen Total liquidez'!BH10</f>
        <v>507.88289716000003</v>
      </c>
      <c r="Z9" s="46">
        <f t="shared" si="0"/>
        <v>507.88289716000003</v>
      </c>
      <c r="AA9" s="29">
        <f>'Resumen Total liquidez'!BK10</f>
        <v>778.39643148999994</v>
      </c>
      <c r="AB9" s="30">
        <f>'Resumen Total liquidez'!BL10</f>
        <v>0</v>
      </c>
      <c r="AC9" s="46">
        <f t="shared" si="1"/>
        <v>778.39643148999994</v>
      </c>
      <c r="AD9" s="163">
        <f>+'Resumen Total liquidez'!BO10</f>
        <v>0</v>
      </c>
      <c r="AE9" s="163">
        <f>+'Resumen Total liquidez'!BP10</f>
        <v>578.62708498999996</v>
      </c>
      <c r="AF9" s="163">
        <f>+'Resumen Total liquidez'!BQ10</f>
        <v>62.5</v>
      </c>
      <c r="AG9" s="37">
        <f t="shared" si="7"/>
        <v>641.12708498999996</v>
      </c>
      <c r="AH9" s="162">
        <f>+'Resumen Total liquidez'!BT10</f>
        <v>0</v>
      </c>
      <c r="AI9" s="162">
        <f>+'Resumen Total liquidez'!BU10</f>
        <v>774.21230631999993</v>
      </c>
      <c r="AJ9" s="162">
        <f>+'Resumen Total liquidez'!BV10</f>
        <v>0</v>
      </c>
      <c r="AK9" s="37">
        <f t="shared" si="8"/>
        <v>774.21230631999993</v>
      </c>
      <c r="AL9" s="162">
        <f>'Resumen Total liquidez'!BY10</f>
        <v>0</v>
      </c>
      <c r="AM9" s="162">
        <f>'Resumen Total liquidez'!BZ10</f>
        <v>1047.72086171</v>
      </c>
      <c r="AN9" s="162">
        <f>'Resumen Total liquidez'!CA10</f>
        <v>0</v>
      </c>
      <c r="AO9" s="37">
        <f t="shared" si="9"/>
        <v>1047.72086171</v>
      </c>
      <c r="AP9" s="23">
        <f>'Resumen Total liquidez'!CD10</f>
        <v>0</v>
      </c>
      <c r="AQ9" s="23">
        <f>'Resumen Total liquidez'!CE10</f>
        <v>1090.4045096</v>
      </c>
      <c r="AR9" s="37">
        <f t="shared" si="10"/>
        <v>1090.4045096</v>
      </c>
      <c r="AS9" s="23">
        <f>'Resumen Total liquidez'!CH10</f>
        <v>0</v>
      </c>
      <c r="AT9" s="23">
        <f>'Resumen Total liquidez'!CI10</f>
        <v>572.79000000000008</v>
      </c>
      <c r="AU9" s="37">
        <f t="shared" si="11"/>
        <v>572.79000000000008</v>
      </c>
      <c r="AV9" s="37">
        <f t="shared" si="12"/>
        <v>8603.7328527317404</v>
      </c>
    </row>
    <row r="10" spans="1:75" ht="19.5" thickBot="1" x14ac:dyDescent="0.35">
      <c r="A10" s="13" t="s">
        <v>26</v>
      </c>
      <c r="B10" s="25">
        <v>0</v>
      </c>
      <c r="C10" s="90">
        <v>0</v>
      </c>
      <c r="D10" s="46">
        <f t="shared" si="2"/>
        <v>0</v>
      </c>
      <c r="E10" s="28">
        <v>0</v>
      </c>
      <c r="F10" s="27">
        <v>0</v>
      </c>
      <c r="G10" s="46">
        <f t="shared" si="3"/>
        <v>0</v>
      </c>
      <c r="H10" s="28">
        <v>0</v>
      </c>
      <c r="I10" s="90">
        <v>0</v>
      </c>
      <c r="J10" s="46">
        <f t="shared" si="4"/>
        <v>0</v>
      </c>
      <c r="K10" s="28">
        <v>1567.4040504500003</v>
      </c>
      <c r="L10" s="33">
        <v>0</v>
      </c>
      <c r="M10" s="27">
        <v>0</v>
      </c>
      <c r="N10" s="46">
        <f t="shared" si="5"/>
        <v>1567.4040504500003</v>
      </c>
      <c r="O10" s="29">
        <v>1816.20760918</v>
      </c>
      <c r="P10" s="30">
        <v>0</v>
      </c>
      <c r="Q10" s="46">
        <f t="shared" si="6"/>
        <v>1816.20760918</v>
      </c>
      <c r="R10" s="29">
        <f>'Resumen Total liquidez'!AU11</f>
        <v>2112.2217074</v>
      </c>
      <c r="S10" s="30">
        <f>'Resumen Total liquidez'!AV11</f>
        <v>0</v>
      </c>
      <c r="T10" s="46">
        <f t="shared" si="13"/>
        <v>2112.2217074</v>
      </c>
      <c r="U10" s="29">
        <f>'Resumen Total liquidez'!BC11</f>
        <v>1214.6330979499999</v>
      </c>
      <c r="V10" s="30">
        <f>'Resumen Total liquidez'!BD11</f>
        <v>0</v>
      </c>
      <c r="W10" s="46">
        <f t="shared" si="14"/>
        <v>1214.6330979499999</v>
      </c>
      <c r="X10" s="29">
        <f>'Resumen Total liquidez'!BG11</f>
        <v>709.58179078000001</v>
      </c>
      <c r="Y10" s="30">
        <f>'Resumen Total liquidez'!BH11</f>
        <v>0</v>
      </c>
      <c r="Z10" s="46">
        <f t="shared" si="0"/>
        <v>709.58179078000001</v>
      </c>
      <c r="AA10" s="29">
        <f>'Resumen Total liquidez'!BK11</f>
        <v>658.97263368999995</v>
      </c>
      <c r="AB10" s="30">
        <f>'Resumen Total liquidez'!BL11</f>
        <v>0</v>
      </c>
      <c r="AC10" s="46">
        <f t="shared" si="1"/>
        <v>658.97263368999995</v>
      </c>
      <c r="AD10" s="163">
        <f>+'Resumen Total liquidez'!BO11</f>
        <v>0</v>
      </c>
      <c r="AE10" s="163">
        <f>+'Resumen Total liquidez'!BP11</f>
        <v>0</v>
      </c>
      <c r="AF10" s="163">
        <f>+'Resumen Total liquidez'!BQ11</f>
        <v>0</v>
      </c>
      <c r="AG10" s="37">
        <f t="shared" si="7"/>
        <v>0</v>
      </c>
      <c r="AH10" s="162">
        <f>+'Resumen Total liquidez'!BT11</f>
        <v>0</v>
      </c>
      <c r="AI10" s="162">
        <f>+'Resumen Total liquidez'!BU11</f>
        <v>0</v>
      </c>
      <c r="AJ10" s="162">
        <f>+'Resumen Total liquidez'!BV11</f>
        <v>0</v>
      </c>
      <c r="AK10" s="37">
        <f t="shared" si="8"/>
        <v>0</v>
      </c>
      <c r="AL10" s="162">
        <f>'Resumen Total liquidez'!BY11</f>
        <v>0</v>
      </c>
      <c r="AM10" s="162">
        <f>'Resumen Total liquidez'!BZ11</f>
        <v>0</v>
      </c>
      <c r="AN10" s="162">
        <f>'Resumen Total liquidez'!CA11</f>
        <v>0</v>
      </c>
      <c r="AO10" s="37">
        <f t="shared" si="9"/>
        <v>0</v>
      </c>
      <c r="AP10" s="23">
        <f>'Resumen Total liquidez'!CD11</f>
        <v>0</v>
      </c>
      <c r="AQ10" s="23">
        <f>'Resumen Total liquidez'!CE11</f>
        <v>0</v>
      </c>
      <c r="AR10" s="37">
        <f t="shared" si="10"/>
        <v>0</v>
      </c>
      <c r="AS10" s="23">
        <f>'Resumen Total liquidez'!CH11</f>
        <v>0</v>
      </c>
      <c r="AT10" s="23">
        <f>'Resumen Total liquidez'!CI11</f>
        <v>0</v>
      </c>
      <c r="AU10" s="37">
        <f t="shared" si="11"/>
        <v>0</v>
      </c>
      <c r="AV10" s="37">
        <f t="shared" si="12"/>
        <v>8079.0208894500001</v>
      </c>
    </row>
    <row r="11" spans="1:75" ht="19.5" thickBot="1" x14ac:dyDescent="0.35">
      <c r="A11" s="13" t="s">
        <v>27</v>
      </c>
      <c r="B11" s="25">
        <v>3829.4625772099998</v>
      </c>
      <c r="C11" s="27">
        <v>4354.7930999999999</v>
      </c>
      <c r="D11" s="46">
        <f t="shared" si="2"/>
        <v>8184.2556772099997</v>
      </c>
      <c r="E11" s="28">
        <v>3119.09</v>
      </c>
      <c r="F11" s="27">
        <v>933.99478999999974</v>
      </c>
      <c r="G11" s="46">
        <f t="shared" si="3"/>
        <v>4053.0847899999999</v>
      </c>
      <c r="H11" s="28">
        <v>6057.4340662100012</v>
      </c>
      <c r="I11" s="27">
        <v>2230.4411600000003</v>
      </c>
      <c r="J11" s="46">
        <f t="shared" si="4"/>
        <v>8287.8752262100024</v>
      </c>
      <c r="K11" s="28">
        <v>0</v>
      </c>
      <c r="L11" s="26">
        <v>8639.8671782800393</v>
      </c>
      <c r="M11" s="27">
        <v>120.34415285999999</v>
      </c>
      <c r="N11" s="46">
        <f t="shared" si="5"/>
        <v>8760.211331140039</v>
      </c>
      <c r="O11" s="29">
        <v>0</v>
      </c>
      <c r="P11" s="30">
        <v>6968.4437798300005</v>
      </c>
      <c r="Q11" s="46">
        <f t="shared" si="6"/>
        <v>6968.4437798300005</v>
      </c>
      <c r="R11" s="29">
        <f>'Resumen Total liquidez'!AU12</f>
        <v>0</v>
      </c>
      <c r="S11" s="30">
        <f>'Resumen Total liquidez'!AV12</f>
        <v>5408.8585540800004</v>
      </c>
      <c r="T11" s="46">
        <f t="shared" si="13"/>
        <v>5408.8585540800004</v>
      </c>
      <c r="U11" s="29">
        <f>'Resumen Total liquidez'!BC12</f>
        <v>0</v>
      </c>
      <c r="V11" s="30">
        <f>'Resumen Total liquidez'!BD12</f>
        <v>5827.657093419999</v>
      </c>
      <c r="W11" s="46">
        <f t="shared" si="14"/>
        <v>5827.657093419999</v>
      </c>
      <c r="X11" s="29">
        <f>'Resumen Total liquidez'!BG12</f>
        <v>0</v>
      </c>
      <c r="Y11" s="30">
        <f>'Resumen Total liquidez'!BH12</f>
        <v>6783.495772799999</v>
      </c>
      <c r="Z11" s="46">
        <f t="shared" si="0"/>
        <v>6783.495772799999</v>
      </c>
      <c r="AA11" s="29">
        <f>'Resumen Total liquidez'!BK12</f>
        <v>0</v>
      </c>
      <c r="AB11" s="30">
        <f>'Resumen Total liquidez'!BL12</f>
        <v>8161.0538397199989</v>
      </c>
      <c r="AC11" s="46">
        <f t="shared" si="1"/>
        <v>8161.0538397199989</v>
      </c>
      <c r="AD11" s="163">
        <f>+'Resumen Total liquidez'!BO12</f>
        <v>0</v>
      </c>
      <c r="AE11" s="163">
        <f>+'Resumen Total liquidez'!BP12</f>
        <v>8992.636562990001</v>
      </c>
      <c r="AF11" s="163">
        <f>+'Resumen Total liquidez'!BQ12</f>
        <v>650</v>
      </c>
      <c r="AG11" s="37">
        <f t="shared" si="7"/>
        <v>9642.636562990001</v>
      </c>
      <c r="AH11" s="162">
        <f>+'Resumen Total liquidez'!BT12</f>
        <v>0</v>
      </c>
      <c r="AI11" s="162">
        <f>+'Resumen Total liquidez'!BU12</f>
        <v>7763.0984095300009</v>
      </c>
      <c r="AJ11" s="162">
        <f>+'Resumen Total liquidez'!BV12</f>
        <v>195.07847292999998</v>
      </c>
      <c r="AK11" s="37">
        <f t="shared" si="8"/>
        <v>7958.1768824600013</v>
      </c>
      <c r="AL11" s="162">
        <f>'Resumen Total liquidez'!BY12</f>
        <v>0</v>
      </c>
      <c r="AM11" s="162">
        <f>'Resumen Total liquidez'!BZ12</f>
        <v>9391.6901678600007</v>
      </c>
      <c r="AN11" s="162">
        <f>'Resumen Total liquidez'!CA12</f>
        <v>0</v>
      </c>
      <c r="AO11" s="37">
        <f t="shared" si="9"/>
        <v>9391.6901678600007</v>
      </c>
      <c r="AP11" s="23">
        <f>'Resumen Total liquidez'!CD12</f>
        <v>0</v>
      </c>
      <c r="AQ11" s="23">
        <f>'Resumen Total liquidez'!CE12</f>
        <v>10300.61863391</v>
      </c>
      <c r="AR11" s="37">
        <f t="shared" si="10"/>
        <v>10300.61863391</v>
      </c>
      <c r="AS11" s="23">
        <f>'Resumen Total liquidez'!CH12</f>
        <v>0</v>
      </c>
      <c r="AT11" s="23">
        <f>'Resumen Total liquidez'!CI12</f>
        <v>8459.09</v>
      </c>
      <c r="AU11" s="37">
        <f t="shared" si="11"/>
        <v>8459.09</v>
      </c>
      <c r="AV11" s="37">
        <f t="shared" si="12"/>
        <v>108187.14831163002</v>
      </c>
    </row>
    <row r="12" spans="1:75" ht="19.5" thickBot="1" x14ac:dyDescent="0.35">
      <c r="A12" s="13" t="s">
        <v>28</v>
      </c>
      <c r="B12" s="25">
        <v>261.51463118999999</v>
      </c>
      <c r="C12" s="27">
        <v>243.30842000000001</v>
      </c>
      <c r="D12" s="46">
        <f t="shared" si="2"/>
        <v>504.82305119</v>
      </c>
      <c r="E12" s="28">
        <v>521.32000000000005</v>
      </c>
      <c r="F12" s="27">
        <v>0</v>
      </c>
      <c r="G12" s="46">
        <f t="shared" si="3"/>
        <v>521.32000000000005</v>
      </c>
      <c r="H12" s="28">
        <v>0</v>
      </c>
      <c r="I12" s="27">
        <v>0</v>
      </c>
      <c r="J12" s="46">
        <f t="shared" si="4"/>
        <v>0</v>
      </c>
      <c r="K12" s="28">
        <v>560.76539547981918</v>
      </c>
      <c r="L12" s="26">
        <v>0</v>
      </c>
      <c r="M12" s="27">
        <v>0</v>
      </c>
      <c r="N12" s="46">
        <f t="shared" si="5"/>
        <v>560.76539547981918</v>
      </c>
      <c r="O12" s="29">
        <v>0</v>
      </c>
      <c r="P12" s="30">
        <v>0</v>
      </c>
      <c r="Q12" s="46">
        <f t="shared" si="6"/>
        <v>0</v>
      </c>
      <c r="R12" s="29">
        <f>'Resumen Total liquidez'!AU13</f>
        <v>336.84574574999999</v>
      </c>
      <c r="S12" s="30">
        <f>'Resumen Total liquidez'!AV13</f>
        <v>0</v>
      </c>
      <c r="T12" s="46">
        <f t="shared" si="13"/>
        <v>336.84574574999999</v>
      </c>
      <c r="U12" s="29">
        <f>'Resumen Total liquidez'!BC13</f>
        <v>626.38919675</v>
      </c>
      <c r="V12" s="30">
        <f>'Resumen Total liquidez'!BD13</f>
        <v>0</v>
      </c>
      <c r="W12" s="46">
        <f t="shared" si="14"/>
        <v>626.38919675</v>
      </c>
      <c r="X12" s="29">
        <f>'Resumen Total liquidez'!BG13</f>
        <v>127.03356323</v>
      </c>
      <c r="Y12" s="30">
        <f>'Resumen Total liquidez'!BH13</f>
        <v>0</v>
      </c>
      <c r="Z12" s="46">
        <f t="shared" si="0"/>
        <v>127.03356323</v>
      </c>
      <c r="AA12" s="29">
        <f>'Resumen Total liquidez'!BK13</f>
        <v>66.957874450000006</v>
      </c>
      <c r="AB12" s="30">
        <f>'Resumen Total liquidez'!BL13</f>
        <v>0</v>
      </c>
      <c r="AC12" s="46">
        <f t="shared" si="1"/>
        <v>66.957874450000006</v>
      </c>
      <c r="AD12" s="163">
        <f>+'Resumen Total liquidez'!BO13</f>
        <v>0</v>
      </c>
      <c r="AE12" s="163">
        <f>+'Resumen Total liquidez'!BP13</f>
        <v>0</v>
      </c>
      <c r="AF12" s="163">
        <f>+'Resumen Total liquidez'!BQ13</f>
        <v>0</v>
      </c>
      <c r="AG12" s="37">
        <f t="shared" si="7"/>
        <v>0</v>
      </c>
      <c r="AH12" s="162">
        <f>+'Resumen Total liquidez'!BT13</f>
        <v>0</v>
      </c>
      <c r="AI12" s="162">
        <f>+'Resumen Total liquidez'!BU13</f>
        <v>0</v>
      </c>
      <c r="AJ12" s="162">
        <f>+'Resumen Total liquidez'!BV13</f>
        <v>0</v>
      </c>
      <c r="AK12" s="37">
        <f t="shared" si="8"/>
        <v>0</v>
      </c>
      <c r="AL12" s="162">
        <f>'Resumen Total liquidez'!BY13</f>
        <v>0</v>
      </c>
      <c r="AM12" s="162">
        <f>'Resumen Total liquidez'!BZ13</f>
        <v>0</v>
      </c>
      <c r="AN12" s="162">
        <f>'Resumen Total liquidez'!CA13</f>
        <v>0</v>
      </c>
      <c r="AO12" s="37">
        <f t="shared" si="9"/>
        <v>0</v>
      </c>
      <c r="AP12" s="23">
        <f>'Resumen Total liquidez'!CD13</f>
        <v>0</v>
      </c>
      <c r="AQ12" s="23">
        <f>'Resumen Total liquidez'!CE13</f>
        <v>0</v>
      </c>
      <c r="AR12" s="37">
        <f t="shared" si="10"/>
        <v>0</v>
      </c>
      <c r="AS12" s="23">
        <f>'Resumen Total liquidez'!CH13</f>
        <v>0</v>
      </c>
      <c r="AT12" s="23">
        <f>'Resumen Total liquidez'!CI13</f>
        <v>0</v>
      </c>
      <c r="AU12" s="37">
        <f t="shared" si="11"/>
        <v>0</v>
      </c>
      <c r="AV12" s="37">
        <f t="shared" si="12"/>
        <v>2744.1348268498186</v>
      </c>
    </row>
    <row r="13" spans="1:75" ht="19.5" thickBot="1" x14ac:dyDescent="0.35">
      <c r="A13" s="13" t="s">
        <v>29</v>
      </c>
      <c r="B13" s="25">
        <v>471.66847584000004</v>
      </c>
      <c r="C13" s="27">
        <v>841.61293999999998</v>
      </c>
      <c r="D13" s="46">
        <f t="shared" si="2"/>
        <v>1313.2814158400001</v>
      </c>
      <c r="E13" s="28">
        <v>1048.27</v>
      </c>
      <c r="F13" s="27">
        <v>84.982730000000004</v>
      </c>
      <c r="G13" s="46">
        <f t="shared" si="3"/>
        <v>1133.2527299999999</v>
      </c>
      <c r="H13" s="28">
        <v>1086.8207233208334</v>
      </c>
      <c r="I13" s="27">
        <v>347.32198999999997</v>
      </c>
      <c r="J13" s="46">
        <f t="shared" si="4"/>
        <v>1434.1427133208333</v>
      </c>
      <c r="K13" s="28">
        <v>1159.7005358163074</v>
      </c>
      <c r="L13" s="26">
        <v>0</v>
      </c>
      <c r="M13" s="27">
        <v>34.637252579999995</v>
      </c>
      <c r="N13" s="46">
        <f t="shared" si="5"/>
        <v>1194.3377883963074</v>
      </c>
      <c r="O13" s="29">
        <v>0</v>
      </c>
      <c r="P13" s="30">
        <v>1228.0193975100001</v>
      </c>
      <c r="Q13" s="46">
        <f t="shared" si="6"/>
        <v>1228.0193975100001</v>
      </c>
      <c r="R13" s="29">
        <f>'Resumen Total liquidez'!AU14</f>
        <v>0</v>
      </c>
      <c r="S13" s="30">
        <f>'Resumen Total liquidez'!AV14</f>
        <v>1086.1050459600001</v>
      </c>
      <c r="T13" s="46">
        <f t="shared" si="13"/>
        <v>1086.1050459600001</v>
      </c>
      <c r="U13" s="29">
        <f>'Resumen Total liquidez'!BC14</f>
        <v>769.53932693000002</v>
      </c>
      <c r="V13" s="30">
        <f>'Resumen Total liquidez'!BD14</f>
        <v>0</v>
      </c>
      <c r="W13" s="46">
        <f t="shared" si="14"/>
        <v>769.53932693000002</v>
      </c>
      <c r="X13" s="29">
        <f>'Resumen Total liquidez'!BG14</f>
        <v>602.71180513000002</v>
      </c>
      <c r="Y13" s="30">
        <f>'Resumen Total liquidez'!BH14</f>
        <v>0</v>
      </c>
      <c r="Z13" s="46">
        <f t="shared" si="0"/>
        <v>602.71180513000002</v>
      </c>
      <c r="AA13" s="29">
        <f>'Resumen Total liquidez'!BK14</f>
        <v>1437.5027374200001</v>
      </c>
      <c r="AB13" s="30">
        <f>'Resumen Total liquidez'!BL14</f>
        <v>0</v>
      </c>
      <c r="AC13" s="46">
        <f t="shared" si="1"/>
        <v>1437.5027374200001</v>
      </c>
      <c r="AD13" s="163">
        <f>+'Resumen Total liquidez'!BO14</f>
        <v>0</v>
      </c>
      <c r="AE13" s="163">
        <f>+'Resumen Total liquidez'!BP14</f>
        <v>1125.71097676</v>
      </c>
      <c r="AF13" s="163">
        <f>+'Resumen Total liquidez'!BQ14</f>
        <v>0</v>
      </c>
      <c r="AG13" s="37">
        <f t="shared" si="7"/>
        <v>1125.71097676</v>
      </c>
      <c r="AH13" s="162">
        <f>+'Resumen Total liquidez'!BT14</f>
        <v>0</v>
      </c>
      <c r="AI13" s="162">
        <f>+'Resumen Total liquidez'!BU14</f>
        <v>1102.04810305</v>
      </c>
      <c r="AJ13" s="162">
        <f>+'Resumen Total liquidez'!BV14</f>
        <v>0</v>
      </c>
      <c r="AK13" s="37">
        <f t="shared" si="8"/>
        <v>1102.04810305</v>
      </c>
      <c r="AL13" s="162">
        <f>'Resumen Total liquidez'!BY14</f>
        <v>0</v>
      </c>
      <c r="AM13" s="162">
        <f>'Resumen Total liquidez'!BZ14</f>
        <v>920.29141970000001</v>
      </c>
      <c r="AN13" s="162">
        <f>'Resumen Total liquidez'!CA14</f>
        <v>0</v>
      </c>
      <c r="AO13" s="37">
        <f t="shared" si="9"/>
        <v>920.29141970000001</v>
      </c>
      <c r="AP13" s="23">
        <f>'Resumen Total liquidez'!CD14</f>
        <v>0</v>
      </c>
      <c r="AQ13" s="23">
        <f>'Resumen Total liquidez'!CE14</f>
        <v>838.18462684999986</v>
      </c>
      <c r="AR13" s="37">
        <f t="shared" si="10"/>
        <v>838.18462684999986</v>
      </c>
      <c r="AS13" s="23">
        <f>'Resumen Total liquidez'!CH14</f>
        <v>0</v>
      </c>
      <c r="AT13" s="23">
        <f>'Resumen Total liquidez'!CI14</f>
        <v>842.98</v>
      </c>
      <c r="AU13" s="37">
        <f t="shared" si="11"/>
        <v>842.98</v>
      </c>
      <c r="AV13" s="37">
        <f t="shared" si="12"/>
        <v>15028.10808686714</v>
      </c>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row>
    <row r="14" spans="1:75" ht="19.5" thickBot="1" x14ac:dyDescent="0.35">
      <c r="A14" s="13" t="s">
        <v>30</v>
      </c>
      <c r="B14" s="25">
        <v>137.13690283</v>
      </c>
      <c r="C14" s="27">
        <v>326.61601000000002</v>
      </c>
      <c r="D14" s="46">
        <f t="shared" si="2"/>
        <v>463.75291283000001</v>
      </c>
      <c r="E14" s="28">
        <v>326.5</v>
      </c>
      <c r="F14" s="27">
        <v>0</v>
      </c>
      <c r="G14" s="46">
        <f t="shared" si="3"/>
        <v>326.5</v>
      </c>
      <c r="H14" s="28">
        <v>344.59925508999999</v>
      </c>
      <c r="I14" s="27">
        <v>0</v>
      </c>
      <c r="J14" s="46">
        <f t="shared" si="4"/>
        <v>344.59925508999999</v>
      </c>
      <c r="K14" s="28">
        <v>0</v>
      </c>
      <c r="L14" s="26">
        <v>436.18663436000003</v>
      </c>
      <c r="M14" s="27">
        <v>0</v>
      </c>
      <c r="N14" s="46">
        <f t="shared" si="5"/>
        <v>436.18663436000003</v>
      </c>
      <c r="O14" s="29">
        <v>0</v>
      </c>
      <c r="P14" s="30">
        <v>457.91623197000001</v>
      </c>
      <c r="Q14" s="46">
        <f t="shared" si="6"/>
        <v>457.91623197000001</v>
      </c>
      <c r="R14" s="29">
        <f>'Resumen Total liquidez'!AU15</f>
        <v>0</v>
      </c>
      <c r="S14" s="30">
        <f>'Resumen Total liquidez'!AV15</f>
        <v>527.83321440999998</v>
      </c>
      <c r="T14" s="46">
        <f t="shared" si="13"/>
        <v>527.83321440999998</v>
      </c>
      <c r="U14" s="29">
        <f>'Resumen Total liquidez'!BC15</f>
        <v>0</v>
      </c>
      <c r="V14" s="30">
        <f>'Resumen Total liquidez'!BD15</f>
        <v>450.36589095000005</v>
      </c>
      <c r="W14" s="46">
        <f t="shared" si="14"/>
        <v>450.36589095000005</v>
      </c>
      <c r="X14" s="29">
        <f>'Resumen Total liquidez'!BG15</f>
        <v>453.89400634000003</v>
      </c>
      <c r="Y14" s="30">
        <f>'Resumen Total liquidez'!BH15</f>
        <v>0</v>
      </c>
      <c r="Z14" s="46">
        <f t="shared" si="0"/>
        <v>453.89400634000003</v>
      </c>
      <c r="AA14" s="29">
        <f>'Resumen Total liquidez'!BK15</f>
        <v>548.87014707000003</v>
      </c>
      <c r="AB14" s="30">
        <f>'Resumen Total liquidez'!BL15</f>
        <v>0</v>
      </c>
      <c r="AC14" s="46">
        <f t="shared" si="1"/>
        <v>548.87014707000003</v>
      </c>
      <c r="AD14" s="163">
        <f>+'Resumen Total liquidez'!BO15</f>
        <v>0</v>
      </c>
      <c r="AE14" s="163">
        <f>+'Resumen Total liquidez'!BP15</f>
        <v>511.88090933999996</v>
      </c>
      <c r="AF14" s="163">
        <f>+'Resumen Total liquidez'!BQ15</f>
        <v>0</v>
      </c>
      <c r="AG14" s="37">
        <f t="shared" si="7"/>
        <v>511.88090933999996</v>
      </c>
      <c r="AH14" s="162">
        <f>+'Resumen Total liquidez'!BT15</f>
        <v>0</v>
      </c>
      <c r="AI14" s="162">
        <f>+'Resumen Total liquidez'!BU15</f>
        <v>417.46277663999996</v>
      </c>
      <c r="AJ14" s="162">
        <f>+'Resumen Total liquidez'!BV15</f>
        <v>0</v>
      </c>
      <c r="AK14" s="37">
        <f t="shared" si="8"/>
        <v>417.46277663999996</v>
      </c>
      <c r="AL14" s="162">
        <f>'Resumen Total liquidez'!BY15</f>
        <v>0</v>
      </c>
      <c r="AM14" s="162">
        <f>'Resumen Total liquidez'!BZ15</f>
        <v>387.49303089</v>
      </c>
      <c r="AN14" s="162">
        <f>'Resumen Total liquidez'!CA15</f>
        <v>0</v>
      </c>
      <c r="AO14" s="37">
        <f t="shared" si="9"/>
        <v>387.49303089</v>
      </c>
      <c r="AP14" s="23">
        <f>'Resumen Total liquidez'!CD15</f>
        <v>0</v>
      </c>
      <c r="AQ14" s="23">
        <f>'Resumen Total liquidez'!CE15</f>
        <v>277.11265333</v>
      </c>
      <c r="AR14" s="37">
        <f t="shared" si="10"/>
        <v>277.11265333</v>
      </c>
      <c r="AS14" s="23">
        <f>'Resumen Total liquidez'!CH15</f>
        <v>0</v>
      </c>
      <c r="AT14" s="23">
        <f>'Resumen Total liquidez'!CI15</f>
        <v>362.02</v>
      </c>
      <c r="AU14" s="37">
        <f t="shared" si="11"/>
        <v>362.02</v>
      </c>
      <c r="AV14" s="37">
        <f t="shared" si="12"/>
        <v>5965.8876632200008</v>
      </c>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row>
    <row r="15" spans="1:75" ht="19.5" thickBot="1" x14ac:dyDescent="0.35">
      <c r="A15" s="13" t="s">
        <v>31</v>
      </c>
      <c r="B15" s="25">
        <v>0</v>
      </c>
      <c r="C15" s="27">
        <v>1257.3828999999998</v>
      </c>
      <c r="D15" s="46">
        <f t="shared" si="2"/>
        <v>1257.3828999999998</v>
      </c>
      <c r="E15" s="28">
        <v>0</v>
      </c>
      <c r="F15" s="27">
        <v>89.415319999999994</v>
      </c>
      <c r="G15" s="46">
        <f t="shared" si="3"/>
        <v>89.415319999999994</v>
      </c>
      <c r="H15" s="28">
        <v>0</v>
      </c>
      <c r="I15" s="27">
        <v>0</v>
      </c>
      <c r="J15" s="46">
        <f t="shared" si="4"/>
        <v>0</v>
      </c>
      <c r="K15" s="28">
        <v>1846.0692727599992</v>
      </c>
      <c r="L15" s="26">
        <v>0</v>
      </c>
      <c r="M15" s="27">
        <v>0</v>
      </c>
      <c r="N15" s="46">
        <f t="shared" si="5"/>
        <v>1846.0692727599992</v>
      </c>
      <c r="O15" s="29">
        <v>0</v>
      </c>
      <c r="P15" s="30">
        <v>0</v>
      </c>
      <c r="Q15" s="46">
        <f t="shared" si="6"/>
        <v>0</v>
      </c>
      <c r="R15" s="29">
        <f>'Resumen Total liquidez'!AU16</f>
        <v>0</v>
      </c>
      <c r="S15" s="30">
        <f>'Resumen Total liquidez'!AV16</f>
        <v>0</v>
      </c>
      <c r="T15" s="46">
        <f t="shared" si="13"/>
        <v>0</v>
      </c>
      <c r="U15" s="29">
        <f>'Resumen Total liquidez'!BC16</f>
        <v>0</v>
      </c>
      <c r="V15" s="30">
        <f>'Resumen Total liquidez'!BD16</f>
        <v>0</v>
      </c>
      <c r="W15" s="46">
        <f t="shared" si="14"/>
        <v>0</v>
      </c>
      <c r="X15" s="29">
        <f>'Resumen Total liquidez'!BG16</f>
        <v>0</v>
      </c>
      <c r="Y15" s="30">
        <f>'Resumen Total liquidez'!BH16</f>
        <v>0</v>
      </c>
      <c r="Z15" s="46">
        <f t="shared" si="0"/>
        <v>0</v>
      </c>
      <c r="AA15" s="29">
        <f>'Resumen Total liquidez'!BK16</f>
        <v>0</v>
      </c>
      <c r="AB15" s="30">
        <f>'Resumen Total liquidez'!BL16</f>
        <v>0</v>
      </c>
      <c r="AC15" s="46">
        <f t="shared" si="1"/>
        <v>0</v>
      </c>
      <c r="AD15" s="163">
        <f>+'Resumen Total liquidez'!BO16</f>
        <v>0</v>
      </c>
      <c r="AE15" s="163">
        <f>+'Resumen Total liquidez'!BP16</f>
        <v>0</v>
      </c>
      <c r="AF15" s="163">
        <f>+'Resumen Total liquidez'!BQ16</f>
        <v>0</v>
      </c>
      <c r="AG15" s="37">
        <f t="shared" si="7"/>
        <v>0</v>
      </c>
      <c r="AH15" s="162">
        <f>+'Resumen Total liquidez'!BT16</f>
        <v>0</v>
      </c>
      <c r="AI15" s="162">
        <f>+'Resumen Total liquidez'!BU16</f>
        <v>0</v>
      </c>
      <c r="AJ15" s="162">
        <f>+'Resumen Total liquidez'!BV16</f>
        <v>0</v>
      </c>
      <c r="AK15" s="37">
        <f t="shared" si="8"/>
        <v>0</v>
      </c>
      <c r="AL15" s="162">
        <f>'Resumen Total liquidez'!BY16</f>
        <v>0</v>
      </c>
      <c r="AM15" s="162">
        <f>'Resumen Total liquidez'!BZ16</f>
        <v>0</v>
      </c>
      <c r="AN15" s="162">
        <f>'Resumen Total liquidez'!CA16</f>
        <v>0</v>
      </c>
      <c r="AO15" s="37">
        <f t="shared" si="9"/>
        <v>0</v>
      </c>
      <c r="AP15" s="23">
        <f>'Resumen Total liquidez'!CD16</f>
        <v>0</v>
      </c>
      <c r="AQ15" s="23">
        <f>'Resumen Total liquidez'!CE16</f>
        <v>0</v>
      </c>
      <c r="AR15" s="37">
        <f t="shared" si="10"/>
        <v>0</v>
      </c>
      <c r="AS15" s="23">
        <f>'Resumen Total liquidez'!CH16</f>
        <v>0</v>
      </c>
      <c r="AT15" s="23">
        <f>'Resumen Total liquidez'!CI16</f>
        <v>0</v>
      </c>
      <c r="AU15" s="37">
        <f t="shared" si="11"/>
        <v>0</v>
      </c>
      <c r="AV15" s="37">
        <f t="shared" si="12"/>
        <v>3192.8674927599991</v>
      </c>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row>
    <row r="16" spans="1:75" ht="19.5" thickBot="1" x14ac:dyDescent="0.35">
      <c r="A16" s="13" t="s">
        <v>32</v>
      </c>
      <c r="B16" s="25">
        <v>536.68529164000006</v>
      </c>
      <c r="C16" s="27">
        <v>1037.5729799999999</v>
      </c>
      <c r="D16" s="46">
        <f t="shared" si="2"/>
        <v>1574.25827164</v>
      </c>
      <c r="E16" s="28">
        <v>844.72</v>
      </c>
      <c r="F16" s="27">
        <v>253.24725000000007</v>
      </c>
      <c r="G16" s="46">
        <f t="shared" si="3"/>
        <v>1097.9672500000001</v>
      </c>
      <c r="H16" s="28">
        <v>1113.2007552499999</v>
      </c>
      <c r="I16" s="27">
        <v>498.64956999999998</v>
      </c>
      <c r="J16" s="46">
        <f t="shared" si="4"/>
        <v>1611.85032525</v>
      </c>
      <c r="K16" s="28">
        <v>0</v>
      </c>
      <c r="L16" s="26">
        <v>1156.0628461199908</v>
      </c>
      <c r="M16" s="27">
        <v>1.3471227200000002</v>
      </c>
      <c r="N16" s="46">
        <f t="shared" si="5"/>
        <v>1157.4099688399908</v>
      </c>
      <c r="O16" s="29">
        <v>0</v>
      </c>
      <c r="P16" s="30">
        <v>1464.963867302482</v>
      </c>
      <c r="Q16" s="46">
        <f t="shared" si="6"/>
        <v>1464.963867302482</v>
      </c>
      <c r="R16" s="29">
        <f>'Resumen Total liquidez'!AU17</f>
        <v>0</v>
      </c>
      <c r="S16" s="30">
        <f>'Resumen Total liquidez'!AV17</f>
        <v>1240.1070028700001</v>
      </c>
      <c r="T16" s="46">
        <f t="shared" si="13"/>
        <v>1240.1070028700001</v>
      </c>
      <c r="U16" s="29">
        <f>'Resumen Total liquidez'!BC17</f>
        <v>0</v>
      </c>
      <c r="V16" s="30">
        <f>'Resumen Total liquidez'!BD17</f>
        <v>1397.7869730299999</v>
      </c>
      <c r="W16" s="46">
        <f t="shared" si="14"/>
        <v>1397.7869730299999</v>
      </c>
      <c r="X16" s="29">
        <f>'Resumen Total liquidez'!BG17</f>
        <v>0</v>
      </c>
      <c r="Y16" s="30">
        <f>'Resumen Total liquidez'!BH17</f>
        <v>1475.4927831499999</v>
      </c>
      <c r="Z16" s="46">
        <f t="shared" si="0"/>
        <v>1475.4927831499999</v>
      </c>
      <c r="AA16" s="29">
        <f>'Resumen Total liquidez'!BK17</f>
        <v>0</v>
      </c>
      <c r="AB16" s="30">
        <f>'Resumen Total liquidez'!BL17</f>
        <v>2022.0455924199996</v>
      </c>
      <c r="AC16" s="46">
        <f t="shared" si="1"/>
        <v>2022.0455924199996</v>
      </c>
      <c r="AD16" s="163">
        <f>+'Resumen Total liquidez'!BO17</f>
        <v>0</v>
      </c>
      <c r="AE16" s="163">
        <f>+'Resumen Total liquidez'!BP17</f>
        <v>1821.7626215399998</v>
      </c>
      <c r="AF16" s="163">
        <f>+'Resumen Total liquidez'!BQ17</f>
        <v>100.928645</v>
      </c>
      <c r="AG16" s="37">
        <f t="shared" si="7"/>
        <v>1922.6912665399998</v>
      </c>
      <c r="AH16" s="162">
        <f>+'Resumen Total liquidez'!BT17</f>
        <v>0</v>
      </c>
      <c r="AI16" s="162">
        <f>+'Resumen Total liquidez'!BU17</f>
        <v>1811.4951592299999</v>
      </c>
      <c r="AJ16" s="162">
        <f>+'Resumen Total liquidez'!BV17</f>
        <v>40.592473650000002</v>
      </c>
      <c r="AK16" s="37">
        <f t="shared" si="8"/>
        <v>1852.08763288</v>
      </c>
      <c r="AL16" s="162">
        <f>'Resumen Total liquidez'!BY17</f>
        <v>0</v>
      </c>
      <c r="AM16" s="162">
        <f>'Resumen Total liquidez'!BZ17</f>
        <v>2381.5876120299999</v>
      </c>
      <c r="AN16" s="162">
        <f>'Resumen Total liquidez'!CA17</f>
        <v>9.2576719999999995</v>
      </c>
      <c r="AO16" s="37">
        <f t="shared" si="9"/>
        <v>2390.8452840300001</v>
      </c>
      <c r="AP16" s="23">
        <f>'Resumen Total liquidez'!CD17</f>
        <v>0</v>
      </c>
      <c r="AQ16" s="23">
        <f>'Resumen Total liquidez'!CE17</f>
        <v>1923.15788828</v>
      </c>
      <c r="AR16" s="37">
        <f t="shared" si="10"/>
        <v>1923.15788828</v>
      </c>
      <c r="AS16" s="23">
        <f>'Resumen Total liquidez'!CH17</f>
        <v>0</v>
      </c>
      <c r="AT16" s="23">
        <f>'Resumen Total liquidez'!CI17</f>
        <v>1220.45</v>
      </c>
      <c r="AU16" s="37">
        <f t="shared" si="11"/>
        <v>1220.45</v>
      </c>
      <c r="AV16" s="37">
        <f t="shared" si="12"/>
        <v>22351.114106232471</v>
      </c>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row>
    <row r="17" spans="1:75" ht="19.5" thickBot="1" x14ac:dyDescent="0.35">
      <c r="A17" s="13" t="s">
        <v>33</v>
      </c>
      <c r="B17" s="25">
        <v>0</v>
      </c>
      <c r="C17" s="27">
        <v>70.813270000000003</v>
      </c>
      <c r="D17" s="46">
        <f t="shared" si="2"/>
        <v>70.813270000000003</v>
      </c>
      <c r="E17" s="28">
        <v>0</v>
      </c>
      <c r="F17" s="27">
        <v>0</v>
      </c>
      <c r="G17" s="46">
        <f t="shared" si="3"/>
        <v>0</v>
      </c>
      <c r="H17" s="28">
        <v>0</v>
      </c>
      <c r="I17" s="27">
        <v>0</v>
      </c>
      <c r="J17" s="46">
        <f t="shared" si="4"/>
        <v>0</v>
      </c>
      <c r="K17" s="28">
        <v>272.87743855999992</v>
      </c>
      <c r="L17" s="26">
        <v>0</v>
      </c>
      <c r="M17" s="27">
        <v>0</v>
      </c>
      <c r="N17" s="46">
        <f t="shared" si="5"/>
        <v>272.87743855999992</v>
      </c>
      <c r="O17" s="29">
        <v>0</v>
      </c>
      <c r="P17" s="30">
        <v>0</v>
      </c>
      <c r="Q17" s="46">
        <f t="shared" si="6"/>
        <v>0</v>
      </c>
      <c r="R17" s="29">
        <f>'Resumen Total liquidez'!AU18</f>
        <v>0</v>
      </c>
      <c r="S17" s="30">
        <f>'Resumen Total liquidez'!AV18</f>
        <v>0</v>
      </c>
      <c r="T17" s="46">
        <f t="shared" si="13"/>
        <v>0</v>
      </c>
      <c r="U17" s="29">
        <f>'Resumen Total liquidez'!BC18</f>
        <v>303.48667520000004</v>
      </c>
      <c r="V17" s="30">
        <f>'Resumen Total liquidez'!BD18</f>
        <v>0</v>
      </c>
      <c r="W17" s="46">
        <f t="shared" si="14"/>
        <v>303.48667520000004</v>
      </c>
      <c r="X17" s="29">
        <f>'Resumen Total liquidez'!BG18</f>
        <v>257.39600725000003</v>
      </c>
      <c r="Y17" s="30">
        <f>'Resumen Total liquidez'!BH18</f>
        <v>0</v>
      </c>
      <c r="Z17" s="46">
        <f t="shared" si="0"/>
        <v>257.39600725000003</v>
      </c>
      <c r="AA17" s="29">
        <f>'Resumen Total liquidez'!BK18</f>
        <v>218.30789436999999</v>
      </c>
      <c r="AB17" s="30">
        <f>'Resumen Total liquidez'!BL18</f>
        <v>0</v>
      </c>
      <c r="AC17" s="46">
        <f t="shared" si="1"/>
        <v>218.30789436999999</v>
      </c>
      <c r="AD17" s="163">
        <f>+'Resumen Total liquidez'!BO18</f>
        <v>0</v>
      </c>
      <c r="AE17" s="163">
        <f>+'Resumen Total liquidez'!BP18</f>
        <v>275.89053481999997</v>
      </c>
      <c r="AF17" s="163">
        <f>+'Resumen Total liquidez'!BQ18</f>
        <v>12</v>
      </c>
      <c r="AG17" s="37">
        <f t="shared" si="7"/>
        <v>287.89053481999997</v>
      </c>
      <c r="AH17" s="162">
        <f>+'Resumen Total liquidez'!BT18</f>
        <v>0</v>
      </c>
      <c r="AI17" s="162">
        <f>+'Resumen Total liquidez'!BU18</f>
        <v>263.36599062000005</v>
      </c>
      <c r="AJ17" s="162">
        <f>+'Resumen Total liquidez'!BV18</f>
        <v>0</v>
      </c>
      <c r="AK17" s="37">
        <f t="shared" si="8"/>
        <v>263.36599062000005</v>
      </c>
      <c r="AL17" s="162">
        <f>'Resumen Total liquidez'!BY18</f>
        <v>0</v>
      </c>
      <c r="AM17" s="162">
        <f>'Resumen Total liquidez'!BZ18</f>
        <v>163.98417261</v>
      </c>
      <c r="AN17" s="162">
        <f>'Resumen Total liquidez'!CA18</f>
        <v>0</v>
      </c>
      <c r="AO17" s="37">
        <f t="shared" si="9"/>
        <v>163.98417261</v>
      </c>
      <c r="AP17" s="23">
        <f>'Resumen Total liquidez'!CD18</f>
        <v>0</v>
      </c>
      <c r="AQ17" s="23">
        <f>'Resumen Total liquidez'!CE18</f>
        <v>158.62485405000001</v>
      </c>
      <c r="AR17" s="37">
        <f t="shared" si="10"/>
        <v>158.62485405000001</v>
      </c>
      <c r="AS17" s="23">
        <f>'Resumen Total liquidez'!CH18</f>
        <v>0</v>
      </c>
      <c r="AT17" s="23">
        <f>'Resumen Total liquidez'!CI18</f>
        <v>231.54999999999998</v>
      </c>
      <c r="AU17" s="37">
        <f t="shared" si="11"/>
        <v>231.54999999999998</v>
      </c>
      <c r="AV17" s="37">
        <f t="shared" si="12"/>
        <v>2228.2968374800002</v>
      </c>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row>
    <row r="18" spans="1:75" ht="19.5" thickBot="1" x14ac:dyDescent="0.35">
      <c r="A18" s="13" t="s">
        <v>34</v>
      </c>
      <c r="B18" s="25">
        <v>0</v>
      </c>
      <c r="C18" s="27">
        <v>0</v>
      </c>
      <c r="D18" s="46">
        <f t="shared" si="2"/>
        <v>0</v>
      </c>
      <c r="E18" s="28">
        <v>0</v>
      </c>
      <c r="F18" s="27">
        <v>0</v>
      </c>
      <c r="G18" s="46">
        <f t="shared" si="3"/>
        <v>0</v>
      </c>
      <c r="H18" s="28">
        <v>0</v>
      </c>
      <c r="I18" s="27">
        <v>0</v>
      </c>
      <c r="J18" s="46">
        <f t="shared" si="4"/>
        <v>0</v>
      </c>
      <c r="K18" s="28">
        <v>0</v>
      </c>
      <c r="L18" s="26">
        <v>0</v>
      </c>
      <c r="M18" s="27">
        <v>0</v>
      </c>
      <c r="N18" s="46">
        <f t="shared" si="5"/>
        <v>0</v>
      </c>
      <c r="O18" s="29">
        <v>0</v>
      </c>
      <c r="P18" s="30">
        <v>0</v>
      </c>
      <c r="Q18" s="46">
        <f t="shared" si="6"/>
        <v>0</v>
      </c>
      <c r="R18" s="29">
        <f>'Resumen Total liquidez'!AU19</f>
        <v>0</v>
      </c>
      <c r="S18" s="30">
        <f>'Resumen Total liquidez'!AV19</f>
        <v>0</v>
      </c>
      <c r="T18" s="46">
        <f t="shared" si="13"/>
        <v>0</v>
      </c>
      <c r="U18" s="29">
        <f>'Resumen Total liquidez'!BC19</f>
        <v>0</v>
      </c>
      <c r="V18" s="30">
        <f>'Resumen Total liquidez'!BD19</f>
        <v>0</v>
      </c>
      <c r="W18" s="46">
        <f t="shared" si="14"/>
        <v>0</v>
      </c>
      <c r="X18" s="31">
        <f>'Resumen Total liquidez'!BG19</f>
        <v>0</v>
      </c>
      <c r="Y18" s="53">
        <f>'Resumen Total liquidez'!BH19</f>
        <v>0</v>
      </c>
      <c r="Z18" s="46">
        <f t="shared" si="0"/>
        <v>0</v>
      </c>
      <c r="AA18" s="31">
        <f>'Resumen Total liquidez'!BK19</f>
        <v>0</v>
      </c>
      <c r="AB18" s="53">
        <f>'Resumen Total liquidez'!BL19</f>
        <v>0</v>
      </c>
      <c r="AC18" s="46">
        <f t="shared" si="1"/>
        <v>0</v>
      </c>
      <c r="AD18" s="163">
        <f>+'Resumen Total liquidez'!BO19</f>
        <v>0</v>
      </c>
      <c r="AE18" s="163">
        <f>+'Resumen Total liquidez'!BP19</f>
        <v>0</v>
      </c>
      <c r="AF18" s="163">
        <f>+'Resumen Total liquidez'!BQ19</f>
        <v>0</v>
      </c>
      <c r="AG18" s="37">
        <f t="shared" si="7"/>
        <v>0</v>
      </c>
      <c r="AH18" s="162">
        <f>+'Resumen Total liquidez'!BT19</f>
        <v>0</v>
      </c>
      <c r="AI18" s="162">
        <f>+'Resumen Total liquidez'!BU19</f>
        <v>0</v>
      </c>
      <c r="AJ18" s="162">
        <f>+'Resumen Total liquidez'!BV19</f>
        <v>0</v>
      </c>
      <c r="AK18" s="37">
        <f t="shared" si="8"/>
        <v>0</v>
      </c>
      <c r="AL18" s="162">
        <f>'Resumen Total liquidez'!BY19</f>
        <v>0</v>
      </c>
      <c r="AM18" s="162">
        <f>'Resumen Total liquidez'!BZ19</f>
        <v>0</v>
      </c>
      <c r="AN18" s="162">
        <f>'Resumen Total liquidez'!CA19</f>
        <v>0</v>
      </c>
      <c r="AO18" s="37">
        <f t="shared" si="9"/>
        <v>0</v>
      </c>
      <c r="AP18" s="23">
        <f>'Resumen Total liquidez'!CD19</f>
        <v>0</v>
      </c>
      <c r="AQ18" s="23">
        <f>'Resumen Total liquidez'!CE19</f>
        <v>0</v>
      </c>
      <c r="AR18" s="37">
        <f t="shared" si="10"/>
        <v>0</v>
      </c>
      <c r="AS18" s="23">
        <f>'Resumen Total liquidez'!CH19</f>
        <v>0</v>
      </c>
      <c r="AT18" s="23">
        <f>'Resumen Total liquidez'!CI19</f>
        <v>0</v>
      </c>
      <c r="AU18" s="37">
        <f t="shared" si="11"/>
        <v>0</v>
      </c>
      <c r="AV18" s="37">
        <f t="shared" si="12"/>
        <v>0</v>
      </c>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row>
    <row r="19" spans="1:75" ht="19.5" thickBot="1" x14ac:dyDescent="0.35">
      <c r="A19" s="127" t="s">
        <v>35</v>
      </c>
      <c r="B19" s="128">
        <v>0</v>
      </c>
      <c r="C19" s="129">
        <v>0</v>
      </c>
      <c r="D19" s="60">
        <f t="shared" si="2"/>
        <v>0</v>
      </c>
      <c r="E19" s="130">
        <v>0</v>
      </c>
      <c r="F19" s="129">
        <v>0</v>
      </c>
      <c r="G19" s="60">
        <f t="shared" si="3"/>
        <v>0</v>
      </c>
      <c r="H19" s="130">
        <v>0</v>
      </c>
      <c r="I19" s="129">
        <v>0</v>
      </c>
      <c r="J19" s="60">
        <f t="shared" si="4"/>
        <v>0</v>
      </c>
      <c r="K19" s="130">
        <v>0</v>
      </c>
      <c r="L19" s="131">
        <v>0</v>
      </c>
      <c r="M19" s="129">
        <v>0</v>
      </c>
      <c r="N19" s="60">
        <f t="shared" si="5"/>
        <v>0</v>
      </c>
      <c r="O19" s="34">
        <v>0</v>
      </c>
      <c r="P19" s="35">
        <v>0</v>
      </c>
      <c r="Q19" s="60">
        <f t="shared" si="6"/>
        <v>0</v>
      </c>
      <c r="R19" s="34">
        <f>'Resumen Total liquidez'!AU20</f>
        <v>0</v>
      </c>
      <c r="S19" s="35">
        <f>'Resumen Total liquidez'!AV20</f>
        <v>0</v>
      </c>
      <c r="T19" s="60">
        <f t="shared" si="13"/>
        <v>0</v>
      </c>
      <c r="U19" s="34">
        <f>'Resumen Total liquidez'!BC20</f>
        <v>0</v>
      </c>
      <c r="V19" s="35">
        <f>'Resumen Total liquidez'!BD20</f>
        <v>0</v>
      </c>
      <c r="W19" s="60">
        <f t="shared" si="14"/>
        <v>0</v>
      </c>
      <c r="X19" s="47">
        <f>'Resumen Total liquidez'!BG20</f>
        <v>0</v>
      </c>
      <c r="Y19" s="47">
        <f>'Resumen Total liquidez'!BH20</f>
        <v>0</v>
      </c>
      <c r="Z19" s="60">
        <f t="shared" si="0"/>
        <v>0</v>
      </c>
      <c r="AA19" s="47">
        <f>'Resumen Total liquidez'!BK20</f>
        <v>0</v>
      </c>
      <c r="AB19" s="47">
        <f>'Resumen Total liquidez'!BL20</f>
        <v>0</v>
      </c>
      <c r="AC19" s="60">
        <f t="shared" si="1"/>
        <v>0</v>
      </c>
      <c r="AD19" s="164">
        <f>+'Resumen Total liquidez'!BO20</f>
        <v>0</v>
      </c>
      <c r="AE19" s="164">
        <f>+'Resumen Total liquidez'!BP20</f>
        <v>0</v>
      </c>
      <c r="AF19" s="164">
        <f>+'Resumen Total liquidez'!BQ20</f>
        <v>0</v>
      </c>
      <c r="AG19" s="37">
        <f t="shared" si="7"/>
        <v>0</v>
      </c>
      <c r="AH19" s="162">
        <f>+'Resumen Total liquidez'!BT20</f>
        <v>0</v>
      </c>
      <c r="AI19" s="162">
        <f>+'Resumen Total liquidez'!BU20</f>
        <v>0</v>
      </c>
      <c r="AJ19" s="162">
        <f>+'Resumen Total liquidez'!BV20</f>
        <v>0</v>
      </c>
      <c r="AK19" s="37">
        <f t="shared" si="8"/>
        <v>0</v>
      </c>
      <c r="AL19" s="162">
        <f>'Resumen Total liquidez'!BY20</f>
        <v>0</v>
      </c>
      <c r="AM19" s="162">
        <f>'Resumen Total liquidez'!BZ20</f>
        <v>0</v>
      </c>
      <c r="AN19" s="162">
        <f>'Resumen Total liquidez'!CA20</f>
        <v>0</v>
      </c>
      <c r="AO19" s="37">
        <f t="shared" si="9"/>
        <v>0</v>
      </c>
      <c r="AP19" s="23">
        <f>'Resumen Total liquidez'!CD20</f>
        <v>0</v>
      </c>
      <c r="AQ19" s="23">
        <f>'Resumen Total liquidez'!CE20</f>
        <v>0</v>
      </c>
      <c r="AR19" s="37">
        <f t="shared" si="10"/>
        <v>0</v>
      </c>
      <c r="AS19" s="23">
        <f>'Resumen Total liquidez'!CH20</f>
        <v>0</v>
      </c>
      <c r="AT19" s="23">
        <f>'Resumen Total liquidez'!CI20</f>
        <v>0</v>
      </c>
      <c r="AU19" s="37">
        <f t="shared" si="11"/>
        <v>0</v>
      </c>
      <c r="AV19" s="37">
        <f t="shared" si="12"/>
        <v>0</v>
      </c>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spans="1:75" ht="19.5" thickBot="1" x14ac:dyDescent="0.35">
      <c r="A20" s="78" t="s">
        <v>143</v>
      </c>
      <c r="B20" s="77">
        <f>SUM(B3:B19)</f>
        <v>16638.129069940002</v>
      </c>
      <c r="C20" s="80">
        <f>SUM(C3:C19)</f>
        <v>17704.670889999998</v>
      </c>
      <c r="D20" s="76">
        <f t="shared" si="2"/>
        <v>34342.799959939999</v>
      </c>
      <c r="E20" s="81">
        <v>22920.560000000001</v>
      </c>
      <c r="F20" s="80">
        <v>4544.3952600000002</v>
      </c>
      <c r="G20" s="76">
        <f t="shared" si="3"/>
        <v>27464.955260000002</v>
      </c>
      <c r="H20" s="81">
        <f>SUM(H3:H19)</f>
        <v>23215.190786825216</v>
      </c>
      <c r="I20" s="80">
        <f>SUM(I3:I19)</f>
        <v>7970.08716</v>
      </c>
      <c r="J20" s="76">
        <f t="shared" si="4"/>
        <v>31185.277946825216</v>
      </c>
      <c r="K20" s="81">
        <f t="shared" ref="K20:Q20" si="15">SUM(K3:K19)</f>
        <v>14267.391562536684</v>
      </c>
      <c r="L20" s="79">
        <f t="shared" si="15"/>
        <v>22830.234953775922</v>
      </c>
      <c r="M20" s="80">
        <f t="shared" si="15"/>
        <v>683.22853896999993</v>
      </c>
      <c r="N20" s="76">
        <f t="shared" si="15"/>
        <v>37780.855055282591</v>
      </c>
      <c r="O20" s="81">
        <f t="shared" si="15"/>
        <v>2999.1064876600003</v>
      </c>
      <c r="P20" s="80">
        <f t="shared" si="15"/>
        <v>28182.263343287857</v>
      </c>
      <c r="Q20" s="76">
        <f t="shared" si="15"/>
        <v>31181.369830947857</v>
      </c>
      <c r="R20" s="81">
        <f t="shared" ref="R20:T20" si="16">SUM(R3:R19)</f>
        <v>3634.1465705999999</v>
      </c>
      <c r="S20" s="80">
        <f t="shared" si="16"/>
        <v>23959.958705483001</v>
      </c>
      <c r="T20" s="76">
        <f t="shared" si="16"/>
        <v>27594.105276083003</v>
      </c>
      <c r="U20" s="81">
        <f t="shared" ref="U20:W20" si="17">SUM(U3:U19)</f>
        <v>9097.2167121700004</v>
      </c>
      <c r="V20" s="80">
        <f t="shared" si="17"/>
        <v>20568.991534116136</v>
      </c>
      <c r="W20" s="76">
        <f t="shared" si="17"/>
        <v>29666.208246286136</v>
      </c>
      <c r="X20" s="81">
        <f t="shared" ref="X20:Z20" si="18">SUM(X3:X19)</f>
        <v>14181.820834609998</v>
      </c>
      <c r="Y20" s="80">
        <f t="shared" si="18"/>
        <v>11806.829146849999</v>
      </c>
      <c r="Z20" s="76">
        <f t="shared" si="18"/>
        <v>25988.649981459999</v>
      </c>
      <c r="AA20" s="81">
        <f t="shared" ref="AA20:AC20" si="19">SUM(AA3:AA19)</f>
        <v>22475.872230429995</v>
      </c>
      <c r="AB20" s="80">
        <f t="shared" si="19"/>
        <v>16190.904860340001</v>
      </c>
      <c r="AC20" s="76">
        <f t="shared" si="19"/>
        <v>38666.777090770003</v>
      </c>
      <c r="AD20" s="76">
        <f>SUM(AD3:AD19)</f>
        <v>3476.1811751</v>
      </c>
      <c r="AE20" s="76">
        <f>SUM(AE3:AE19)</f>
        <v>30662.089138230003</v>
      </c>
      <c r="AF20" s="76">
        <f>SUM(AF3:AF19)</f>
        <v>825.42864499999996</v>
      </c>
      <c r="AG20" s="76">
        <f>AD20+AE20+AF20</f>
        <v>34963.698958330002</v>
      </c>
      <c r="AH20" s="76">
        <f>SUM(AH3:AH19)</f>
        <v>3011.4365652400002</v>
      </c>
      <c r="AI20" s="76">
        <f>SUM(AI3:AI19)</f>
        <v>28297.265433510005</v>
      </c>
      <c r="AJ20" s="76">
        <f>SUM(AJ3:AJ19)</f>
        <v>435.67094657999996</v>
      </c>
      <c r="AK20" s="76">
        <f>AH20+AI20+AJ20</f>
        <v>31744.372945330007</v>
      </c>
      <c r="AL20" s="76">
        <f>SUM(AL3:AL19)</f>
        <v>2659.9804468899997</v>
      </c>
      <c r="AM20" s="76">
        <f>SUM(AM3:AM19)</f>
        <v>31314.119136909998</v>
      </c>
      <c r="AN20" s="76">
        <f>SUM(AN3:AN19)</f>
        <v>9.2576719999999995</v>
      </c>
      <c r="AO20" s="76">
        <f>AL20+AM20+AN20</f>
        <v>33983.357255799994</v>
      </c>
      <c r="AP20" s="81">
        <f t="shared" ref="AP20:AU20" si="20">SUM(AP3:AP19)</f>
        <v>2253.1433748700001</v>
      </c>
      <c r="AQ20" s="80">
        <f t="shared" si="20"/>
        <v>29366.837056630004</v>
      </c>
      <c r="AR20" s="76">
        <f t="shared" si="20"/>
        <v>31619.980431500004</v>
      </c>
      <c r="AS20" s="81">
        <f t="shared" si="20"/>
        <v>737.56</v>
      </c>
      <c r="AT20" s="80">
        <f t="shared" si="20"/>
        <v>22903.34</v>
      </c>
      <c r="AU20" s="76">
        <f t="shared" si="20"/>
        <v>23640.9</v>
      </c>
      <c r="AV20" s="76">
        <f>D20+G20+J20+N20+Q20+T20+W20+Z20+AC20+AG20+AK20+AO20+AR20+AU20</f>
        <v>439823.3082385548</v>
      </c>
      <c r="AW20" s="186"/>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row>
    <row r="21" spans="1:75" ht="18.75" x14ac:dyDescent="0.3">
      <c r="A21" s="18"/>
      <c r="B21" s="6"/>
      <c r="C21" s="2"/>
      <c r="D21" s="140"/>
      <c r="E21" s="140"/>
      <c r="F21" s="141"/>
      <c r="G21" s="6"/>
      <c r="H21" s="2"/>
      <c r="I21" s="2"/>
      <c r="U21" s="138"/>
      <c r="V21" s="138"/>
      <c r="W21" s="139"/>
      <c r="X21" s="149"/>
      <c r="Y21" s="149"/>
      <c r="Z21" s="150"/>
      <c r="AC21" s="142"/>
      <c r="AD21" s="168"/>
      <c r="AE21" s="168"/>
      <c r="AF21" s="168"/>
      <c r="AG21" s="169"/>
      <c r="AH21" s="169"/>
      <c r="AI21" s="169"/>
      <c r="AJ21" s="169"/>
      <c r="AK21" s="169"/>
      <c r="AL21" s="169"/>
      <c r="AM21" s="169"/>
      <c r="AN21" s="169"/>
      <c r="AO21" s="169"/>
      <c r="AP21" s="169"/>
      <c r="AQ21" s="169"/>
      <c r="AR21" s="169"/>
      <c r="AS21" s="169"/>
      <c r="AT21" s="169"/>
      <c r="AU21" s="169"/>
      <c r="AV21" s="184"/>
      <c r="AW21" s="149"/>
    </row>
    <row r="22" spans="1:75" ht="41.25" customHeight="1" x14ac:dyDescent="0.25">
      <c r="A22" s="226" t="s">
        <v>343</v>
      </c>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row>
    <row r="23" spans="1:75" ht="15" customHeight="1" x14ac:dyDescent="0.25">
      <c r="A23" s="226"/>
      <c r="B23" s="226"/>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row>
    <row r="24" spans="1:75" ht="15" customHeight="1" x14ac:dyDescent="0.3">
      <c r="A24" s="62" t="s">
        <v>56</v>
      </c>
      <c r="L24" s="38"/>
      <c r="N24" s="7"/>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85"/>
    </row>
    <row r="25" spans="1:75" x14ac:dyDescent="0.25">
      <c r="AA25" s="165"/>
      <c r="AB25" s="165"/>
      <c r="AC25" s="7"/>
      <c r="AD25" s="7"/>
      <c r="AE25" s="7"/>
      <c r="AF25" s="7"/>
      <c r="AG25" s="161"/>
      <c r="AH25" s="161"/>
      <c r="AI25" s="161"/>
      <c r="AJ25" s="161"/>
      <c r="AK25" s="161"/>
      <c r="AL25" s="161"/>
      <c r="AM25" s="161"/>
      <c r="AN25" s="161"/>
      <c r="AO25" s="161"/>
      <c r="AP25" s="161"/>
      <c r="AQ25" s="161"/>
      <c r="AR25" s="161"/>
      <c r="AS25" s="161"/>
      <c r="AT25" s="161"/>
      <c r="AU25" s="161"/>
      <c r="AV25" s="161"/>
    </row>
    <row r="26" spans="1:75" x14ac:dyDescent="0.25">
      <c r="K26" s="7"/>
      <c r="P26" s="2"/>
      <c r="S26" s="2"/>
      <c r="V26" s="2"/>
      <c r="W26" s="38"/>
      <c r="Y26" s="2"/>
      <c r="Z26" s="38"/>
      <c r="AG26" s="161"/>
      <c r="AH26" s="161"/>
      <c r="AI26" s="161"/>
      <c r="AJ26" s="161"/>
      <c r="AK26" s="161"/>
      <c r="AL26" s="161"/>
      <c r="AM26" s="161"/>
      <c r="AN26" s="161"/>
      <c r="AO26" s="161"/>
      <c r="AP26" s="161"/>
      <c r="AQ26" s="161"/>
      <c r="AR26" s="161"/>
      <c r="AS26" s="161"/>
      <c r="AT26" s="161"/>
      <c r="AU26" s="161"/>
    </row>
    <row r="27" spans="1:75" x14ac:dyDescent="0.25">
      <c r="W27" s="132"/>
      <c r="Z27" s="132"/>
      <c r="AG27" s="161"/>
      <c r="AH27" s="161"/>
      <c r="AI27" s="161"/>
      <c r="AJ27" s="161"/>
      <c r="AK27" s="161"/>
      <c r="AL27" s="161"/>
      <c r="AM27" s="161"/>
      <c r="AN27" s="161"/>
      <c r="AO27" s="161"/>
      <c r="AP27" s="161"/>
      <c r="AQ27" s="161"/>
      <c r="AR27" s="161"/>
      <c r="AS27" s="161"/>
      <c r="AT27" s="161"/>
      <c r="AU27" s="161"/>
    </row>
  </sheetData>
  <mergeCells count="16">
    <mergeCell ref="A22:BW23"/>
    <mergeCell ref="K1:N1"/>
    <mergeCell ref="O1:Q1"/>
    <mergeCell ref="B1:D1"/>
    <mergeCell ref="E1:G1"/>
    <mergeCell ref="H1:J1"/>
    <mergeCell ref="R1:T1"/>
    <mergeCell ref="U1:W1"/>
    <mergeCell ref="X1:Z1"/>
    <mergeCell ref="AA1:AC1"/>
    <mergeCell ref="AV1:AV2"/>
    <mergeCell ref="AD1:AG1"/>
    <mergeCell ref="AH1:AK1"/>
    <mergeCell ref="AL1:AO1"/>
    <mergeCell ref="AP1:AR1"/>
    <mergeCell ref="AS1:AU1"/>
  </mergeCells>
  <pageMargins left="0.7" right="0.7" top="0.75" bottom="0.75" header="0.3" footer="0.3"/>
  <pageSetup paperSize="9" scale="12" orientation="landscape" r:id="rId1"/>
  <ignoredErrors>
    <ignoredError sqref="J20 AG20 AK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1FE3-90D5-4168-986A-AD9936E7EA01}">
  <dimension ref="A1:X49"/>
  <sheetViews>
    <sheetView topLeftCell="A11" zoomScale="64" zoomScaleNormal="64" workbookViewId="0">
      <selection activeCell="I30" sqref="I30"/>
    </sheetView>
  </sheetViews>
  <sheetFormatPr baseColWidth="10" defaultColWidth="11.42578125" defaultRowHeight="15" x14ac:dyDescent="0.25"/>
  <cols>
    <col min="1" max="1" width="31.42578125" bestFit="1" customWidth="1"/>
    <col min="2" max="2" width="19.140625" customWidth="1"/>
    <col min="3" max="4" width="14.5703125" customWidth="1"/>
    <col min="5" max="5" width="18.5703125" customWidth="1"/>
    <col min="6" max="6" width="18.42578125" customWidth="1"/>
    <col min="7" max="7" width="16.5703125" customWidth="1"/>
    <col min="8" max="8" width="15.85546875" customWidth="1"/>
    <col min="9" max="9" width="16.42578125" customWidth="1"/>
    <col min="10" max="10" width="23.5703125" customWidth="1"/>
    <col min="11" max="11" width="18.5703125" customWidth="1"/>
    <col min="12" max="12" width="16.42578125" customWidth="1"/>
    <col min="13" max="13" width="17" customWidth="1"/>
    <col min="14" max="14" width="18.42578125" customWidth="1"/>
    <col min="15" max="15" width="18.5703125" customWidth="1"/>
    <col min="16" max="16" width="17" customWidth="1"/>
    <col min="17" max="18" width="18.5703125" customWidth="1"/>
    <col min="19" max="19" width="20.42578125" customWidth="1"/>
    <col min="20" max="21" width="18.5703125" customWidth="1"/>
    <col min="22" max="24" width="18.42578125" customWidth="1"/>
  </cols>
  <sheetData>
    <row r="1" spans="1:24" ht="15.75" thickBot="1" x14ac:dyDescent="0.3">
      <c r="A1" s="1"/>
      <c r="B1" s="1"/>
      <c r="C1" s="1"/>
      <c r="D1" s="1"/>
      <c r="E1" s="1"/>
      <c r="F1" s="1"/>
      <c r="G1" s="1"/>
      <c r="H1" s="1"/>
      <c r="I1" s="1"/>
      <c r="J1" s="1"/>
      <c r="N1" s="1"/>
      <c r="O1" s="1"/>
      <c r="P1" s="1"/>
    </row>
    <row r="2" spans="1:24" s="1" customFormat="1" ht="21.75" customHeight="1"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4" s="1" customFormat="1" ht="7.5" customHeight="1" x14ac:dyDescent="0.25">
      <c r="A3"/>
      <c r="B3"/>
      <c r="C3"/>
      <c r="D3"/>
      <c r="E3"/>
      <c r="F3"/>
      <c r="G3"/>
      <c r="H3"/>
      <c r="I3"/>
      <c r="J3"/>
      <c r="K3" s="7"/>
      <c r="L3" s="7"/>
      <c r="M3"/>
      <c r="N3"/>
      <c r="O3"/>
      <c r="P3"/>
      <c r="Q3"/>
      <c r="R3"/>
      <c r="S3"/>
      <c r="T3"/>
      <c r="U3"/>
      <c r="V3"/>
      <c r="W3"/>
    </row>
    <row r="4" spans="1:24" s="1" customFormat="1" ht="3.75" customHeight="1" thickBot="1" x14ac:dyDescent="0.3">
      <c r="A4"/>
      <c r="B4"/>
      <c r="C4"/>
      <c r="D4"/>
      <c r="E4"/>
      <c r="F4"/>
      <c r="G4"/>
      <c r="H4"/>
      <c r="I4"/>
      <c r="J4"/>
      <c r="K4" s="7"/>
      <c r="L4" s="7"/>
      <c r="M4"/>
      <c r="N4"/>
      <c r="O4"/>
      <c r="P4"/>
      <c r="Q4"/>
      <c r="R4"/>
      <c r="S4"/>
      <c r="T4"/>
      <c r="U4"/>
      <c r="V4"/>
      <c r="W4"/>
    </row>
    <row r="5" spans="1:24" s="1" customFormat="1" ht="77.25" customHeight="1" thickBot="1" x14ac:dyDescent="0.3">
      <c r="A5"/>
      <c r="B5" s="213" t="s">
        <v>315</v>
      </c>
      <c r="C5" s="268"/>
      <c r="D5" s="268"/>
      <c r="E5" s="269"/>
      <c r="F5" s="213" t="s">
        <v>340</v>
      </c>
      <c r="G5" s="214"/>
      <c r="H5" s="214"/>
      <c r="I5" s="215"/>
      <c r="J5" s="202" t="s">
        <v>339</v>
      </c>
      <c r="K5" s="213" t="s">
        <v>342</v>
      </c>
      <c r="L5" s="214"/>
      <c r="M5" s="214"/>
      <c r="N5" s="215"/>
      <c r="O5" s="213" t="s">
        <v>344</v>
      </c>
      <c r="P5" s="214"/>
      <c r="Q5" s="214"/>
      <c r="R5" s="215"/>
      <c r="S5" s="92" t="s">
        <v>316</v>
      </c>
      <c r="T5" s="92" t="s">
        <v>317</v>
      </c>
      <c r="U5" s="213">
        <v>2025</v>
      </c>
      <c r="V5" s="214"/>
      <c r="W5" s="214"/>
      <c r="X5" s="215"/>
    </row>
    <row r="6" spans="1:24" s="1" customFormat="1" ht="101.25" customHeight="1" thickBot="1" x14ac:dyDescent="0.3">
      <c r="A6" s="10"/>
      <c r="B6" s="123" t="s">
        <v>318</v>
      </c>
      <c r="C6" s="123" t="s">
        <v>319</v>
      </c>
      <c r="D6" s="11" t="s">
        <v>15</v>
      </c>
      <c r="E6" s="104" t="s">
        <v>320</v>
      </c>
      <c r="F6" s="123" t="s">
        <v>318</v>
      </c>
      <c r="G6" s="123" t="s">
        <v>319</v>
      </c>
      <c r="H6" s="11" t="s">
        <v>15</v>
      </c>
      <c r="I6" s="92" t="s">
        <v>321</v>
      </c>
      <c r="J6" s="203" t="s">
        <v>337</v>
      </c>
      <c r="K6" s="123" t="s">
        <v>318</v>
      </c>
      <c r="L6" s="123" t="s">
        <v>319</v>
      </c>
      <c r="M6" s="11" t="s">
        <v>15</v>
      </c>
      <c r="N6" s="92" t="s">
        <v>322</v>
      </c>
      <c r="O6" s="123" t="s">
        <v>318</v>
      </c>
      <c r="P6" s="123" t="s">
        <v>319</v>
      </c>
      <c r="Q6" s="11" t="s">
        <v>15</v>
      </c>
      <c r="R6" s="92" t="s">
        <v>323</v>
      </c>
      <c r="S6" s="11" t="s">
        <v>333</v>
      </c>
      <c r="T6" s="11" t="s">
        <v>333</v>
      </c>
      <c r="U6" s="92" t="s">
        <v>318</v>
      </c>
      <c r="V6" s="204" t="s">
        <v>338</v>
      </c>
      <c r="W6" s="92" t="s">
        <v>324</v>
      </c>
      <c r="X6" s="92" t="s">
        <v>36</v>
      </c>
    </row>
    <row r="7" spans="1:24" s="1" customFormat="1" ht="19.5" thickBot="1" x14ac:dyDescent="0.35">
      <c r="A7" s="108" t="s">
        <v>20</v>
      </c>
      <c r="B7" s="118">
        <v>6.5</v>
      </c>
      <c r="C7" s="119"/>
      <c r="D7" s="119">
        <v>55.82</v>
      </c>
      <c r="E7" s="36">
        <f>B7+D7+C7</f>
        <v>62.32</v>
      </c>
      <c r="F7" s="118"/>
      <c r="G7" s="119"/>
      <c r="H7" s="119">
        <v>55.82</v>
      </c>
      <c r="I7" s="36">
        <f>SUM(F7:H7)</f>
        <v>55.82</v>
      </c>
      <c r="J7" s="119"/>
      <c r="K7" s="118">
        <v>507.78</v>
      </c>
      <c r="L7" s="119"/>
      <c r="M7" s="119">
        <v>55.82</v>
      </c>
      <c r="N7" s="107">
        <f>SUM(K7:M7)</f>
        <v>563.6</v>
      </c>
      <c r="O7" s="118"/>
      <c r="P7" s="119"/>
      <c r="Q7" s="119">
        <v>55.82</v>
      </c>
      <c r="R7" s="111">
        <f>O7+Q7+P7</f>
        <v>55.82</v>
      </c>
      <c r="S7" s="119"/>
      <c r="T7" s="119"/>
      <c r="U7" s="119">
        <f>B7+F7+K7+O7</f>
        <v>514.28</v>
      </c>
      <c r="V7" s="119">
        <f>C7+G7+J7+L7+P7+S7+T7</f>
        <v>0</v>
      </c>
      <c r="W7" s="119">
        <f>D7+H7+M7+Q7</f>
        <v>223.28</v>
      </c>
      <c r="X7" s="107">
        <f t="shared" ref="X7:X23" si="0">U7+V7+W7</f>
        <v>737.56</v>
      </c>
    </row>
    <row r="8" spans="1:24" s="1" customFormat="1" ht="19.5" thickBot="1" x14ac:dyDescent="0.35">
      <c r="A8" s="109" t="s">
        <v>21</v>
      </c>
      <c r="B8" s="118">
        <v>361.19</v>
      </c>
      <c r="C8" s="118"/>
      <c r="D8" s="118">
        <v>8.85</v>
      </c>
      <c r="E8" s="36">
        <f t="shared" ref="E8:E23" si="1">B8+D8+C8</f>
        <v>370.04</v>
      </c>
      <c r="F8" s="118">
        <v>390.83</v>
      </c>
      <c r="G8" s="118"/>
      <c r="H8" s="118">
        <v>8.85</v>
      </c>
      <c r="I8" s="36">
        <f t="shared" ref="I8:I23" si="2">SUM(F8:H8)</f>
        <v>399.68</v>
      </c>
      <c r="J8" s="118"/>
      <c r="K8" s="118">
        <v>232.05</v>
      </c>
      <c r="L8" s="118"/>
      <c r="M8" s="118">
        <v>8.85</v>
      </c>
      <c r="N8" s="36">
        <f t="shared" ref="N8:N23" si="3">SUM(K8:M8)</f>
        <v>240.9</v>
      </c>
      <c r="O8" s="118">
        <v>105.12</v>
      </c>
      <c r="P8" s="119"/>
      <c r="Q8" s="119">
        <v>8.85</v>
      </c>
      <c r="R8" s="112">
        <f>O8+Q8+P8</f>
        <v>113.97</v>
      </c>
      <c r="S8" s="119"/>
      <c r="T8" s="119"/>
      <c r="U8" s="119">
        <f t="shared" ref="U8:U23" si="4">B8+F8+K8+O8</f>
        <v>1089.19</v>
      </c>
      <c r="V8" s="119">
        <f t="shared" ref="V8:V23" si="5">C8+G8+J8+L8+P8+S8+T8</f>
        <v>0</v>
      </c>
      <c r="W8" s="119">
        <f t="shared" ref="W8:W23" si="6">D8+H8+M8+Q8</f>
        <v>35.4</v>
      </c>
      <c r="X8" s="107">
        <f t="shared" si="0"/>
        <v>1124.5900000000001</v>
      </c>
    </row>
    <row r="9" spans="1:24" s="1" customFormat="1" ht="19.5" thickBot="1" x14ac:dyDescent="0.35">
      <c r="A9" s="109" t="s">
        <v>22</v>
      </c>
      <c r="B9" s="118">
        <v>927.78</v>
      </c>
      <c r="C9" s="118"/>
      <c r="D9" s="118">
        <v>12.83</v>
      </c>
      <c r="E9" s="36">
        <f t="shared" si="1"/>
        <v>940.61</v>
      </c>
      <c r="F9" s="118">
        <v>380.23</v>
      </c>
      <c r="G9" s="118"/>
      <c r="H9" s="118">
        <v>12.83</v>
      </c>
      <c r="I9" s="36">
        <f t="shared" si="2"/>
        <v>393.06</v>
      </c>
      <c r="J9" s="118"/>
      <c r="K9" s="118">
        <v>596.85</v>
      </c>
      <c r="L9" s="118"/>
      <c r="M9" s="118">
        <v>12.83</v>
      </c>
      <c r="N9" s="36">
        <f t="shared" si="3"/>
        <v>609.68000000000006</v>
      </c>
      <c r="O9" s="118">
        <v>20.83</v>
      </c>
      <c r="P9" s="119"/>
      <c r="Q9" s="119">
        <v>12.83</v>
      </c>
      <c r="R9" s="112">
        <f>O9+Q9+P9</f>
        <v>33.659999999999997</v>
      </c>
      <c r="S9" s="119"/>
      <c r="T9" s="119"/>
      <c r="U9" s="119">
        <f t="shared" si="4"/>
        <v>1925.69</v>
      </c>
      <c r="V9" s="119">
        <f t="shared" si="5"/>
        <v>0</v>
      </c>
      <c r="W9" s="119">
        <f t="shared" si="6"/>
        <v>51.32</v>
      </c>
      <c r="X9" s="107">
        <f t="shared" si="0"/>
        <v>1977.01</v>
      </c>
    </row>
    <row r="10" spans="1:24" ht="19.5" thickBot="1" x14ac:dyDescent="0.35">
      <c r="A10" s="109" t="s">
        <v>42</v>
      </c>
      <c r="B10" s="118"/>
      <c r="C10" s="118"/>
      <c r="D10" s="118"/>
      <c r="E10" s="36">
        <f t="shared" si="1"/>
        <v>0</v>
      </c>
      <c r="F10" s="118"/>
      <c r="G10" s="118"/>
      <c r="H10" s="118"/>
      <c r="I10" s="36">
        <f t="shared" si="2"/>
        <v>0</v>
      </c>
      <c r="J10" s="118"/>
      <c r="K10" s="118"/>
      <c r="L10" s="118"/>
      <c r="M10" s="118"/>
      <c r="N10" s="36">
        <f t="shared" si="3"/>
        <v>0</v>
      </c>
      <c r="O10" s="118"/>
      <c r="P10" s="119"/>
      <c r="Q10" s="119"/>
      <c r="R10" s="112">
        <f t="shared" ref="R10:R23" si="7">O10+Q10+P10</f>
        <v>0</v>
      </c>
      <c r="S10" s="119"/>
      <c r="T10" s="119"/>
      <c r="U10" s="119">
        <f t="shared" si="4"/>
        <v>0</v>
      </c>
      <c r="V10" s="119">
        <f t="shared" si="5"/>
        <v>0</v>
      </c>
      <c r="W10" s="119">
        <f t="shared" si="6"/>
        <v>0</v>
      </c>
      <c r="X10" s="107">
        <f t="shared" si="0"/>
        <v>0</v>
      </c>
    </row>
    <row r="11" spans="1:24" ht="19.5" thickBot="1" x14ac:dyDescent="0.35">
      <c r="A11" s="109" t="s">
        <v>23</v>
      </c>
      <c r="B11" s="118">
        <v>2815.93</v>
      </c>
      <c r="C11" s="119"/>
      <c r="D11" s="119">
        <v>31.2</v>
      </c>
      <c r="E11" s="36">
        <f t="shared" si="1"/>
        <v>2847.1299999999997</v>
      </c>
      <c r="F11" s="118">
        <v>1616.09</v>
      </c>
      <c r="G11" s="119"/>
      <c r="H11" s="119">
        <v>31.2</v>
      </c>
      <c r="I11" s="36">
        <f t="shared" si="2"/>
        <v>1647.29</v>
      </c>
      <c r="J11" s="119"/>
      <c r="K11" s="118">
        <v>3205.04</v>
      </c>
      <c r="L11" s="119"/>
      <c r="M11" s="119">
        <v>31.2</v>
      </c>
      <c r="N11" s="36">
        <f t="shared" si="3"/>
        <v>3236.24</v>
      </c>
      <c r="O11" s="118">
        <v>351</v>
      </c>
      <c r="P11" s="119"/>
      <c r="Q11" s="119">
        <v>31.2</v>
      </c>
      <c r="R11" s="112">
        <f t="shared" si="7"/>
        <v>382.2</v>
      </c>
      <c r="S11" s="119"/>
      <c r="T11" s="119"/>
      <c r="U11" s="119">
        <f t="shared" si="4"/>
        <v>7988.0599999999995</v>
      </c>
      <c r="V11" s="119">
        <f t="shared" si="5"/>
        <v>0</v>
      </c>
      <c r="W11" s="119">
        <f t="shared" si="6"/>
        <v>124.8</v>
      </c>
      <c r="X11" s="107">
        <f t="shared" si="0"/>
        <v>8112.86</v>
      </c>
    </row>
    <row r="12" spans="1:24" ht="19.5" thickBot="1" x14ac:dyDescent="0.35">
      <c r="A12" s="109" t="s">
        <v>24</v>
      </c>
      <c r="B12" s="118"/>
      <c r="C12" s="119"/>
      <c r="D12" s="119"/>
      <c r="E12" s="36">
        <f t="shared" si="1"/>
        <v>0</v>
      </c>
      <c r="F12" s="118"/>
      <c r="G12" s="119"/>
      <c r="H12" s="119"/>
      <c r="I12" s="36">
        <f t="shared" si="2"/>
        <v>0</v>
      </c>
      <c r="J12" s="119"/>
      <c r="K12" s="118"/>
      <c r="L12" s="119"/>
      <c r="M12" s="119"/>
      <c r="N12" s="36">
        <f t="shared" si="3"/>
        <v>0</v>
      </c>
      <c r="O12" s="118"/>
      <c r="P12" s="119"/>
      <c r="Q12" s="119"/>
      <c r="R12" s="112">
        <f t="shared" si="7"/>
        <v>0</v>
      </c>
      <c r="S12" s="119"/>
      <c r="T12" s="119"/>
      <c r="U12" s="119">
        <f t="shared" si="4"/>
        <v>0</v>
      </c>
      <c r="V12" s="119">
        <f t="shared" si="5"/>
        <v>0</v>
      </c>
      <c r="W12" s="119">
        <f t="shared" si="6"/>
        <v>0</v>
      </c>
      <c r="X12" s="107">
        <f t="shared" si="0"/>
        <v>0</v>
      </c>
    </row>
    <row r="13" spans="1:24" ht="19.5" thickBot="1" x14ac:dyDescent="0.35">
      <c r="A13" s="109" t="s">
        <v>25</v>
      </c>
      <c r="B13" s="118">
        <v>138.71</v>
      </c>
      <c r="C13" s="119"/>
      <c r="D13" s="119">
        <v>9.9499999999999993</v>
      </c>
      <c r="E13" s="36">
        <f t="shared" si="1"/>
        <v>148.66</v>
      </c>
      <c r="F13" s="118">
        <v>223.61</v>
      </c>
      <c r="G13" s="119"/>
      <c r="H13" s="119">
        <v>9.9499999999999993</v>
      </c>
      <c r="I13" s="36">
        <f t="shared" si="2"/>
        <v>233.56</v>
      </c>
      <c r="J13" s="119"/>
      <c r="K13" s="118">
        <v>94.95</v>
      </c>
      <c r="L13" s="119"/>
      <c r="M13" s="119"/>
      <c r="N13" s="36">
        <f t="shared" si="3"/>
        <v>94.95</v>
      </c>
      <c r="O13" s="118">
        <v>95.62</v>
      </c>
      <c r="P13" s="119"/>
      <c r="Q13" s="119"/>
      <c r="R13" s="112">
        <f t="shared" si="7"/>
        <v>95.62</v>
      </c>
      <c r="S13" s="119"/>
      <c r="T13" s="119"/>
      <c r="U13" s="119">
        <f t="shared" si="4"/>
        <v>552.8900000000001</v>
      </c>
      <c r="V13" s="119">
        <f t="shared" si="5"/>
        <v>0</v>
      </c>
      <c r="W13" s="119">
        <f t="shared" si="6"/>
        <v>19.899999999999999</v>
      </c>
      <c r="X13" s="107">
        <f t="shared" si="0"/>
        <v>572.79000000000008</v>
      </c>
    </row>
    <row r="14" spans="1:24" ht="19.5" thickBot="1" x14ac:dyDescent="0.35">
      <c r="A14" s="109" t="s">
        <v>26</v>
      </c>
      <c r="B14" s="118"/>
      <c r="C14" s="119"/>
      <c r="D14" s="119"/>
      <c r="E14" s="36">
        <f t="shared" si="1"/>
        <v>0</v>
      </c>
      <c r="F14" s="118"/>
      <c r="G14" s="119"/>
      <c r="H14" s="119"/>
      <c r="I14" s="36">
        <f t="shared" si="2"/>
        <v>0</v>
      </c>
      <c r="J14" s="119"/>
      <c r="K14" s="118"/>
      <c r="L14" s="119"/>
      <c r="M14" s="119"/>
      <c r="N14" s="36">
        <f t="shared" si="3"/>
        <v>0</v>
      </c>
      <c r="O14" s="118"/>
      <c r="P14" s="119"/>
      <c r="Q14" s="119"/>
      <c r="R14" s="112">
        <f t="shared" si="7"/>
        <v>0</v>
      </c>
      <c r="S14" s="119"/>
      <c r="T14" s="119"/>
      <c r="U14" s="119">
        <f t="shared" si="4"/>
        <v>0</v>
      </c>
      <c r="V14" s="119">
        <f t="shared" si="5"/>
        <v>0</v>
      </c>
      <c r="W14" s="119">
        <f t="shared" si="6"/>
        <v>0</v>
      </c>
      <c r="X14" s="107">
        <f t="shared" si="0"/>
        <v>0</v>
      </c>
    </row>
    <row r="15" spans="1:24" ht="19.5" thickBot="1" x14ac:dyDescent="0.35">
      <c r="A15" s="109" t="s">
        <v>27</v>
      </c>
      <c r="B15" s="118">
        <v>2534.02</v>
      </c>
      <c r="C15" s="119"/>
      <c r="D15" s="119">
        <v>22.81</v>
      </c>
      <c r="E15" s="36">
        <f t="shared" si="1"/>
        <v>2556.83</v>
      </c>
      <c r="F15" s="118">
        <v>1193.71</v>
      </c>
      <c r="G15" s="119"/>
      <c r="H15" s="119">
        <v>22.81</v>
      </c>
      <c r="I15" s="36">
        <f t="shared" si="2"/>
        <v>1216.52</v>
      </c>
      <c r="J15" s="119">
        <v>2364.2800000000002</v>
      </c>
      <c r="K15" s="118">
        <v>2212.38</v>
      </c>
      <c r="L15" s="119"/>
      <c r="M15" s="119">
        <v>22.81</v>
      </c>
      <c r="N15" s="36">
        <f t="shared" si="3"/>
        <v>2235.19</v>
      </c>
      <c r="O15" s="118">
        <v>63.46</v>
      </c>
      <c r="P15" s="119"/>
      <c r="Q15" s="119">
        <v>22.81</v>
      </c>
      <c r="R15" s="112">
        <f t="shared" si="7"/>
        <v>86.27</v>
      </c>
      <c r="S15" s="119"/>
      <c r="T15" s="119"/>
      <c r="U15" s="119">
        <f t="shared" si="4"/>
        <v>6003.5700000000006</v>
      </c>
      <c r="V15" s="119">
        <f t="shared" si="5"/>
        <v>2364.2800000000002</v>
      </c>
      <c r="W15" s="119">
        <f t="shared" si="6"/>
        <v>91.24</v>
      </c>
      <c r="X15" s="107">
        <f t="shared" si="0"/>
        <v>8459.09</v>
      </c>
    </row>
    <row r="16" spans="1:24" ht="19.5" thickBot="1" x14ac:dyDescent="0.35">
      <c r="A16" s="109" t="s">
        <v>28</v>
      </c>
      <c r="B16" s="118"/>
      <c r="C16" s="119"/>
      <c r="D16" s="119"/>
      <c r="E16" s="36">
        <f t="shared" si="1"/>
        <v>0</v>
      </c>
      <c r="F16" s="118"/>
      <c r="G16" s="119"/>
      <c r="H16" s="119"/>
      <c r="I16" s="36">
        <f t="shared" si="2"/>
        <v>0</v>
      </c>
      <c r="J16" s="119"/>
      <c r="K16" s="118"/>
      <c r="L16" s="119"/>
      <c r="M16" s="119"/>
      <c r="N16" s="36">
        <f t="shared" si="3"/>
        <v>0</v>
      </c>
      <c r="O16" s="118"/>
      <c r="P16" s="119"/>
      <c r="Q16" s="119"/>
      <c r="R16" s="112">
        <f t="shared" si="7"/>
        <v>0</v>
      </c>
      <c r="S16" s="119"/>
      <c r="T16" s="119"/>
      <c r="U16" s="119">
        <f t="shared" si="4"/>
        <v>0</v>
      </c>
      <c r="V16" s="119">
        <f t="shared" si="5"/>
        <v>0</v>
      </c>
      <c r="W16" s="119">
        <f t="shared" si="6"/>
        <v>0</v>
      </c>
      <c r="X16" s="107">
        <f t="shared" si="0"/>
        <v>0</v>
      </c>
    </row>
    <row r="17" spans="1:24" ht="19.5" thickBot="1" x14ac:dyDescent="0.35">
      <c r="A17" s="109" t="s">
        <v>29</v>
      </c>
      <c r="B17" s="118">
        <v>310.22000000000003</v>
      </c>
      <c r="C17" s="119"/>
      <c r="D17" s="119"/>
      <c r="E17" s="36">
        <f t="shared" si="1"/>
        <v>310.22000000000003</v>
      </c>
      <c r="F17" s="118">
        <v>204.62</v>
      </c>
      <c r="G17" s="119"/>
      <c r="H17" s="119"/>
      <c r="I17" s="36">
        <f t="shared" si="2"/>
        <v>204.62</v>
      </c>
      <c r="J17" s="119"/>
      <c r="K17" s="118">
        <v>328.14</v>
      </c>
      <c r="L17" s="119"/>
      <c r="M17" s="119"/>
      <c r="N17" s="36">
        <f t="shared" si="3"/>
        <v>328.14</v>
      </c>
      <c r="O17" s="118"/>
      <c r="P17" s="119"/>
      <c r="Q17" s="119"/>
      <c r="R17" s="112">
        <f t="shared" si="7"/>
        <v>0</v>
      </c>
      <c r="S17" s="119"/>
      <c r="T17" s="119"/>
      <c r="U17" s="119">
        <f t="shared" si="4"/>
        <v>842.98</v>
      </c>
      <c r="V17" s="119">
        <f t="shared" si="5"/>
        <v>0</v>
      </c>
      <c r="W17" s="119">
        <f t="shared" si="6"/>
        <v>0</v>
      </c>
      <c r="X17" s="107">
        <f t="shared" si="0"/>
        <v>842.98</v>
      </c>
    </row>
    <row r="18" spans="1:24" ht="19.5" thickBot="1" x14ac:dyDescent="0.35">
      <c r="A18" s="109" t="s">
        <v>30</v>
      </c>
      <c r="B18" s="118">
        <v>111.77</v>
      </c>
      <c r="C18" s="119"/>
      <c r="D18" s="119"/>
      <c r="E18" s="36">
        <f t="shared" si="1"/>
        <v>111.77</v>
      </c>
      <c r="F18" s="118">
        <v>68.61</v>
      </c>
      <c r="G18" s="119"/>
      <c r="H18" s="119"/>
      <c r="I18" s="36">
        <f t="shared" si="2"/>
        <v>68.61</v>
      </c>
      <c r="J18" s="119"/>
      <c r="K18" s="118">
        <v>181.64</v>
      </c>
      <c r="L18" s="119"/>
      <c r="M18" s="119"/>
      <c r="N18" s="36">
        <f t="shared" si="3"/>
        <v>181.64</v>
      </c>
      <c r="O18" s="118"/>
      <c r="P18" s="119"/>
      <c r="Q18" s="119"/>
      <c r="R18" s="112">
        <f t="shared" si="7"/>
        <v>0</v>
      </c>
      <c r="S18" s="119"/>
      <c r="T18" s="119"/>
      <c r="U18" s="119">
        <f t="shared" si="4"/>
        <v>362.02</v>
      </c>
      <c r="V18" s="119">
        <f t="shared" si="5"/>
        <v>0</v>
      </c>
      <c r="W18" s="119">
        <f t="shared" si="6"/>
        <v>0</v>
      </c>
      <c r="X18" s="107">
        <f t="shared" si="0"/>
        <v>362.02</v>
      </c>
    </row>
    <row r="19" spans="1:24" ht="19.5" thickBot="1" x14ac:dyDescent="0.35">
      <c r="A19" s="109" t="s">
        <v>31</v>
      </c>
      <c r="B19" s="118"/>
      <c r="C19" s="119"/>
      <c r="D19" s="119"/>
      <c r="E19" s="36">
        <f t="shared" si="1"/>
        <v>0</v>
      </c>
      <c r="F19" s="118"/>
      <c r="G19" s="119"/>
      <c r="H19" s="119"/>
      <c r="I19" s="36">
        <f t="shared" si="2"/>
        <v>0</v>
      </c>
      <c r="J19" s="119"/>
      <c r="K19" s="118"/>
      <c r="L19" s="119"/>
      <c r="M19" s="119"/>
      <c r="N19" s="36">
        <f t="shared" si="3"/>
        <v>0</v>
      </c>
      <c r="O19" s="118"/>
      <c r="P19" s="119"/>
      <c r="Q19" s="119"/>
      <c r="R19" s="112">
        <f t="shared" si="7"/>
        <v>0</v>
      </c>
      <c r="S19" s="119"/>
      <c r="T19" s="119"/>
      <c r="U19" s="119">
        <f t="shared" si="4"/>
        <v>0</v>
      </c>
      <c r="V19" s="119">
        <f t="shared" si="5"/>
        <v>0</v>
      </c>
      <c r="W19" s="119">
        <f t="shared" si="6"/>
        <v>0</v>
      </c>
      <c r="X19" s="107">
        <f t="shared" si="0"/>
        <v>0</v>
      </c>
    </row>
    <row r="20" spans="1:24" ht="19.5" thickBot="1" x14ac:dyDescent="0.35">
      <c r="A20" s="109" t="s">
        <v>32</v>
      </c>
      <c r="B20" s="118">
        <v>186.09</v>
      </c>
      <c r="C20" s="119"/>
      <c r="D20" s="119">
        <v>7.32</v>
      </c>
      <c r="E20" s="36">
        <f t="shared" si="1"/>
        <v>193.41</v>
      </c>
      <c r="F20" s="118">
        <v>398.27</v>
      </c>
      <c r="G20" s="119"/>
      <c r="H20" s="119">
        <v>7.32</v>
      </c>
      <c r="I20" s="36">
        <f t="shared" si="2"/>
        <v>405.59</v>
      </c>
      <c r="J20" s="119"/>
      <c r="K20" s="118">
        <v>595.12</v>
      </c>
      <c r="L20" s="119"/>
      <c r="M20" s="119">
        <v>7.32</v>
      </c>
      <c r="N20" s="36">
        <f t="shared" si="3"/>
        <v>602.44000000000005</v>
      </c>
      <c r="O20" s="118">
        <v>11.69</v>
      </c>
      <c r="P20" s="119"/>
      <c r="Q20" s="119">
        <v>7.32</v>
      </c>
      <c r="R20" s="112">
        <f t="shared" si="7"/>
        <v>19.009999999999998</v>
      </c>
      <c r="S20" s="119"/>
      <c r="T20" s="119"/>
      <c r="U20" s="119">
        <f t="shared" si="4"/>
        <v>1191.17</v>
      </c>
      <c r="V20" s="119">
        <f t="shared" si="5"/>
        <v>0</v>
      </c>
      <c r="W20" s="119">
        <f t="shared" si="6"/>
        <v>29.28</v>
      </c>
      <c r="X20" s="107">
        <f t="shared" si="0"/>
        <v>1220.45</v>
      </c>
    </row>
    <row r="21" spans="1:24" ht="19.5" thickBot="1" x14ac:dyDescent="0.35">
      <c r="A21" s="109" t="s">
        <v>33</v>
      </c>
      <c r="B21" s="118">
        <v>34.19</v>
      </c>
      <c r="C21" s="119"/>
      <c r="D21" s="119">
        <v>2.48</v>
      </c>
      <c r="E21" s="36">
        <f t="shared" si="1"/>
        <v>36.669999999999995</v>
      </c>
      <c r="F21" s="118">
        <v>106.9</v>
      </c>
      <c r="G21" s="119"/>
      <c r="H21" s="119">
        <v>2.48</v>
      </c>
      <c r="I21" s="36">
        <f t="shared" si="2"/>
        <v>109.38000000000001</v>
      </c>
      <c r="J21" s="119"/>
      <c r="K21" s="118">
        <v>74.16</v>
      </c>
      <c r="L21" s="119"/>
      <c r="M21" s="119">
        <v>2.48</v>
      </c>
      <c r="N21" s="36">
        <f t="shared" si="3"/>
        <v>76.64</v>
      </c>
      <c r="O21" s="118">
        <v>6.38</v>
      </c>
      <c r="P21" s="119"/>
      <c r="Q21" s="119">
        <v>2.48</v>
      </c>
      <c r="R21" s="112">
        <f t="shared" si="7"/>
        <v>8.86</v>
      </c>
      <c r="S21" s="119"/>
      <c r="T21" s="119"/>
      <c r="U21" s="119">
        <f t="shared" si="4"/>
        <v>221.63</v>
      </c>
      <c r="V21" s="119">
        <f t="shared" si="5"/>
        <v>0</v>
      </c>
      <c r="W21" s="119">
        <f t="shared" si="6"/>
        <v>9.92</v>
      </c>
      <c r="X21" s="107">
        <f t="shared" si="0"/>
        <v>231.54999999999998</v>
      </c>
    </row>
    <row r="22" spans="1:24" ht="19.5" thickBot="1" x14ac:dyDescent="0.35">
      <c r="A22" s="109" t="s">
        <v>34</v>
      </c>
      <c r="B22" s="118"/>
      <c r="C22" s="119"/>
      <c r="D22" s="119"/>
      <c r="E22" s="36">
        <f t="shared" si="1"/>
        <v>0</v>
      </c>
      <c r="F22" s="118"/>
      <c r="G22" s="119"/>
      <c r="H22" s="119"/>
      <c r="I22" s="36">
        <f t="shared" si="2"/>
        <v>0</v>
      </c>
      <c r="J22" s="119"/>
      <c r="K22" s="118"/>
      <c r="L22" s="119"/>
      <c r="M22" s="119"/>
      <c r="N22" s="36">
        <f t="shared" si="3"/>
        <v>0</v>
      </c>
      <c r="O22" s="118"/>
      <c r="P22" s="119"/>
      <c r="Q22" s="119"/>
      <c r="R22" s="112">
        <f t="shared" si="7"/>
        <v>0</v>
      </c>
      <c r="S22" s="119"/>
      <c r="T22" s="119"/>
      <c r="U22" s="119">
        <f t="shared" si="4"/>
        <v>0</v>
      </c>
      <c r="V22" s="119">
        <f t="shared" si="5"/>
        <v>0</v>
      </c>
      <c r="W22" s="119">
        <f t="shared" si="6"/>
        <v>0</v>
      </c>
      <c r="X22" s="107">
        <f t="shared" si="0"/>
        <v>0</v>
      </c>
    </row>
    <row r="23" spans="1:24" ht="19.5" thickBot="1" x14ac:dyDescent="0.35">
      <c r="A23" s="109" t="s">
        <v>35</v>
      </c>
      <c r="B23" s="118"/>
      <c r="C23" s="119"/>
      <c r="D23" s="119"/>
      <c r="E23" s="36">
        <f t="shared" si="1"/>
        <v>0</v>
      </c>
      <c r="F23" s="118"/>
      <c r="G23" s="119"/>
      <c r="H23" s="119"/>
      <c r="I23" s="36">
        <f t="shared" si="2"/>
        <v>0</v>
      </c>
      <c r="J23" s="119"/>
      <c r="K23" s="118"/>
      <c r="L23" s="119"/>
      <c r="M23" s="119"/>
      <c r="N23" s="36">
        <f t="shared" si="3"/>
        <v>0</v>
      </c>
      <c r="O23" s="118"/>
      <c r="P23" s="119"/>
      <c r="Q23" s="119"/>
      <c r="R23" s="112">
        <f t="shared" si="7"/>
        <v>0</v>
      </c>
      <c r="S23" s="119"/>
      <c r="T23" s="119"/>
      <c r="U23" s="119">
        <f t="shared" si="4"/>
        <v>0</v>
      </c>
      <c r="V23" s="119">
        <f t="shared" si="5"/>
        <v>0</v>
      </c>
      <c r="W23" s="119">
        <f t="shared" si="6"/>
        <v>0</v>
      </c>
      <c r="X23" s="107">
        <f t="shared" si="0"/>
        <v>0</v>
      </c>
    </row>
    <row r="24" spans="1:24" ht="19.5" thickBot="1" x14ac:dyDescent="0.35">
      <c r="A24" s="110" t="s">
        <v>57</v>
      </c>
      <c r="B24" s="76">
        <f>SUM(B7:B23)</f>
        <v>7426.4</v>
      </c>
      <c r="C24" s="76">
        <f>SUM(C7:C23)</f>
        <v>0</v>
      </c>
      <c r="D24" s="76">
        <f>SUM(D7:D23)</f>
        <v>151.26</v>
      </c>
      <c r="E24" s="76">
        <f>B24+D24+C24</f>
        <v>7577.66</v>
      </c>
      <c r="F24" s="76">
        <f>SUM(F7:F23)</f>
        <v>4582.869999999999</v>
      </c>
      <c r="G24" s="76">
        <f>SUM(G7:G23)</f>
        <v>0</v>
      </c>
      <c r="H24" s="76">
        <f>SUM(H7:H23)</f>
        <v>151.26</v>
      </c>
      <c r="I24" s="76">
        <f>SUM(F24:H24)</f>
        <v>4734.1299999999992</v>
      </c>
      <c r="J24" s="76">
        <f>SUM(J7:J23)</f>
        <v>2364.2800000000002</v>
      </c>
      <c r="K24" s="76">
        <f>SUM(K7:K23)</f>
        <v>8028.11</v>
      </c>
      <c r="L24" s="76">
        <f>SUM(L7:L23)</f>
        <v>0</v>
      </c>
      <c r="M24" s="76">
        <f>SUM(M7:M23)</f>
        <v>141.30999999999997</v>
      </c>
      <c r="N24" s="76">
        <f>SUM(K24:M24)</f>
        <v>8169.42</v>
      </c>
      <c r="O24" s="76">
        <f>SUM(O7:O23)</f>
        <v>654.1</v>
      </c>
      <c r="P24" s="76">
        <f t="shared" ref="P24" si="8">SUM(P7:P23)</f>
        <v>0</v>
      </c>
      <c r="Q24" s="76">
        <f>SUM(Q7:Q23)</f>
        <v>141.30999999999997</v>
      </c>
      <c r="R24" s="105">
        <f>O24+Q24+P24</f>
        <v>795.41</v>
      </c>
      <c r="S24" s="105">
        <f t="shared" ref="S24:T24" si="9">SUM(S7:S23)</f>
        <v>0</v>
      </c>
      <c r="T24" s="105">
        <f t="shared" si="9"/>
        <v>0</v>
      </c>
      <c r="U24" s="76">
        <f t="shared" ref="U24:X24" si="10">SUM(U7:U23)</f>
        <v>20691.48</v>
      </c>
      <c r="V24" s="76">
        <f t="shared" si="10"/>
        <v>2364.2800000000002</v>
      </c>
      <c r="W24" s="76">
        <f t="shared" si="10"/>
        <v>585.13999999999987</v>
      </c>
      <c r="X24" s="76">
        <f t="shared" si="10"/>
        <v>23640.9</v>
      </c>
    </row>
    <row r="25" spans="1:24" x14ac:dyDescent="0.25">
      <c r="F25" s="143"/>
      <c r="G25" s="143"/>
      <c r="H25" s="143"/>
      <c r="I25" s="143"/>
      <c r="J25" s="143"/>
      <c r="K25" s="143"/>
      <c r="L25" s="143"/>
      <c r="M25" s="143"/>
      <c r="N25" s="143"/>
      <c r="O25" s="143"/>
      <c r="P25" s="143"/>
      <c r="Q25" s="143"/>
      <c r="R25" s="143"/>
      <c r="S25" s="143"/>
      <c r="T25" s="143"/>
      <c r="U25" s="143"/>
      <c r="V25" s="143"/>
      <c r="W25" s="143"/>
    </row>
    <row r="26" spans="1:24" ht="18.75" x14ac:dyDescent="0.3">
      <c r="A26" s="62"/>
      <c r="E26" s="7"/>
      <c r="F26" s="143"/>
      <c r="G26" s="143"/>
      <c r="H26" s="143"/>
      <c r="I26" s="143"/>
      <c r="J26" s="143"/>
      <c r="K26" s="143"/>
      <c r="L26" s="143"/>
      <c r="M26" s="143"/>
      <c r="N26" s="143"/>
      <c r="O26" s="143"/>
      <c r="P26" s="143"/>
      <c r="Q26" s="143"/>
      <c r="R26" s="143"/>
      <c r="S26" s="143"/>
      <c r="T26" s="143"/>
      <c r="U26" s="143"/>
      <c r="V26" s="143"/>
      <c r="W26" s="153"/>
      <c r="X26" s="2"/>
    </row>
    <row r="27" spans="1:24" ht="18.75" x14ac:dyDescent="0.3">
      <c r="A27" s="62"/>
      <c r="U27" s="7"/>
    </row>
    <row r="28" spans="1:24" x14ac:dyDescent="0.25">
      <c r="U28" s="2"/>
    </row>
    <row r="33" spans="1:12" ht="15.75" thickBot="1" x14ac:dyDescent="0.3"/>
    <row r="34" spans="1:12" ht="23.1" customHeight="1" thickBot="1" x14ac:dyDescent="0.3">
      <c r="A34" s="262" t="s">
        <v>148</v>
      </c>
      <c r="B34" s="213" t="s">
        <v>347</v>
      </c>
      <c r="C34" s="214"/>
      <c r="D34" s="215"/>
      <c r="E34" s="213" t="s">
        <v>346</v>
      </c>
      <c r="F34" s="214"/>
      <c r="G34" s="214"/>
      <c r="H34" s="231" t="s">
        <v>256</v>
      </c>
    </row>
    <row r="35" spans="1:12" ht="75.75" thickBot="1" x14ac:dyDescent="0.35">
      <c r="A35" s="263"/>
      <c r="B35" s="188" t="s">
        <v>250</v>
      </c>
      <c r="C35" s="123" t="s">
        <v>251</v>
      </c>
      <c r="D35" s="123" t="s">
        <v>252</v>
      </c>
      <c r="E35" s="188" t="s">
        <v>253</v>
      </c>
      <c r="F35" s="123" t="s">
        <v>254</v>
      </c>
      <c r="G35" s="189" t="s">
        <v>255</v>
      </c>
      <c r="H35" s="264"/>
    </row>
    <row r="36" spans="1:12" ht="19.5" thickBot="1" x14ac:dyDescent="0.35">
      <c r="A36" s="108" t="s">
        <v>20</v>
      </c>
      <c r="B36" s="176">
        <v>514.27389631999995</v>
      </c>
      <c r="C36" s="176">
        <v>167.44626</v>
      </c>
      <c r="D36" s="200"/>
      <c r="E36" s="176">
        <f>B36</f>
        <v>514.27389631999995</v>
      </c>
      <c r="F36" s="176">
        <f>C36</f>
        <v>167.44626</v>
      </c>
      <c r="G36" s="177"/>
      <c r="H36" s="175">
        <f t="shared" ref="H36:H45" si="11">SUM(E36:G36)</f>
        <v>681.72015631999989</v>
      </c>
      <c r="K36" s="38"/>
      <c r="L36" s="191"/>
    </row>
    <row r="37" spans="1:12" ht="19.5" thickBot="1" x14ac:dyDescent="0.35">
      <c r="A37" s="133" t="s">
        <v>158</v>
      </c>
      <c r="B37" s="171">
        <f>SUM(B36)</f>
        <v>514.27389631999995</v>
      </c>
      <c r="C37" s="171">
        <f t="shared" ref="C37:G37" si="12">SUM(C36)</f>
        <v>167.44626</v>
      </c>
      <c r="D37" s="171">
        <f t="shared" si="12"/>
        <v>0</v>
      </c>
      <c r="E37" s="171">
        <f t="shared" si="12"/>
        <v>514.27389631999995</v>
      </c>
      <c r="F37" s="171">
        <f t="shared" si="12"/>
        <v>167.44626</v>
      </c>
      <c r="G37" s="171">
        <f t="shared" si="12"/>
        <v>0</v>
      </c>
      <c r="H37" s="171">
        <f t="shared" si="11"/>
        <v>681.72015631999989</v>
      </c>
      <c r="K37" s="38"/>
      <c r="L37" s="191"/>
    </row>
    <row r="38" spans="1:12" ht="19.5" thickBot="1" x14ac:dyDescent="0.35">
      <c r="A38" s="108" t="s">
        <v>21</v>
      </c>
      <c r="B38" s="176">
        <v>981.55741912999997</v>
      </c>
      <c r="C38" s="177">
        <v>26.531549999999999</v>
      </c>
      <c r="D38" s="177"/>
      <c r="E38" s="176">
        <f>B38</f>
        <v>981.55741912999997</v>
      </c>
      <c r="F38" s="177">
        <f>C38</f>
        <v>26.531549999999999</v>
      </c>
      <c r="G38" s="177"/>
      <c r="H38" s="175">
        <f>SUM(E38:G38)</f>
        <v>1008.08896913</v>
      </c>
      <c r="K38" s="38"/>
      <c r="L38" s="191"/>
    </row>
    <row r="39" spans="1:12" ht="19.5" thickBot="1" x14ac:dyDescent="0.35">
      <c r="A39" s="108" t="s">
        <v>121</v>
      </c>
      <c r="B39" s="176">
        <v>842.95871294000005</v>
      </c>
      <c r="C39" s="177"/>
      <c r="D39" s="192"/>
      <c r="E39" s="176">
        <f t="shared" ref="E39:E46" si="13">B39</f>
        <v>842.95871294000005</v>
      </c>
      <c r="F39" s="177">
        <f t="shared" ref="F39:F45" si="14">C39</f>
        <v>0</v>
      </c>
      <c r="G39" s="177"/>
      <c r="H39" s="175">
        <f t="shared" si="11"/>
        <v>842.95871294000005</v>
      </c>
      <c r="K39" s="38"/>
      <c r="L39" s="191"/>
    </row>
    <row r="40" spans="1:12" ht="19.5" thickBot="1" x14ac:dyDescent="0.35">
      <c r="A40" s="108" t="s">
        <v>30</v>
      </c>
      <c r="B40" s="176">
        <v>359.38326560000002</v>
      </c>
      <c r="C40" s="177"/>
      <c r="D40" s="192"/>
      <c r="E40" s="176">
        <f t="shared" si="13"/>
        <v>359.38326560000002</v>
      </c>
      <c r="F40" s="177">
        <f t="shared" si="14"/>
        <v>0</v>
      </c>
      <c r="G40" s="177"/>
      <c r="H40" s="175">
        <f t="shared" si="11"/>
        <v>359.38326560000002</v>
      </c>
      <c r="K40" s="38"/>
      <c r="L40" s="191"/>
    </row>
    <row r="41" spans="1:12" ht="19.5" thickBot="1" x14ac:dyDescent="0.35">
      <c r="A41" s="108" t="s">
        <v>213</v>
      </c>
      <c r="B41" s="176">
        <v>1848.5967656899998</v>
      </c>
      <c r="C41" s="177">
        <v>38.473739999999999</v>
      </c>
      <c r="D41" s="200"/>
      <c r="E41" s="176">
        <f t="shared" si="13"/>
        <v>1848.5967656899998</v>
      </c>
      <c r="F41" s="177">
        <f t="shared" si="14"/>
        <v>38.473739999999999</v>
      </c>
      <c r="G41" s="177"/>
      <c r="H41" s="175">
        <f t="shared" si="11"/>
        <v>1887.0705056899997</v>
      </c>
      <c r="K41" s="38"/>
      <c r="L41" s="191"/>
    </row>
    <row r="42" spans="1:12" ht="19.5" thickBot="1" x14ac:dyDescent="0.35">
      <c r="A42" s="108" t="s">
        <v>23</v>
      </c>
      <c r="B42" s="176">
        <v>7635.0123950400011</v>
      </c>
      <c r="C42" s="177">
        <v>93.5946</v>
      </c>
      <c r="D42" s="177"/>
      <c r="E42" s="176">
        <f t="shared" si="13"/>
        <v>7635.0123950400011</v>
      </c>
      <c r="F42" s="177">
        <f t="shared" si="14"/>
        <v>93.5946</v>
      </c>
      <c r="G42" s="177"/>
      <c r="H42" s="175">
        <f t="shared" si="11"/>
        <v>7728.6069950400015</v>
      </c>
      <c r="K42" s="38"/>
      <c r="L42" s="191"/>
    </row>
    <row r="43" spans="1:12" ht="19.5" thickBot="1" x14ac:dyDescent="0.35">
      <c r="A43" s="108" t="s">
        <v>25</v>
      </c>
      <c r="B43" s="176">
        <v>139.98177423999999</v>
      </c>
      <c r="C43" s="177">
        <v>9.9467700000000008</v>
      </c>
      <c r="D43" s="177"/>
      <c r="E43" s="176">
        <f t="shared" si="13"/>
        <v>139.98177423999999</v>
      </c>
      <c r="F43" s="177">
        <f t="shared" si="14"/>
        <v>9.9467700000000008</v>
      </c>
      <c r="G43" s="177"/>
      <c r="H43" s="175">
        <f t="shared" si="11"/>
        <v>149.92854424000001</v>
      </c>
      <c r="K43" s="38"/>
      <c r="L43" s="191"/>
    </row>
    <row r="44" spans="1:12" ht="19.5" thickBot="1" x14ac:dyDescent="0.35">
      <c r="A44" s="108" t="s">
        <v>214</v>
      </c>
      <c r="B44" s="176">
        <v>1179.41039277</v>
      </c>
      <c r="C44" s="177">
        <v>21.938400000000001</v>
      </c>
      <c r="D44" s="177"/>
      <c r="E44" s="176">
        <f t="shared" si="13"/>
        <v>1179.41039277</v>
      </c>
      <c r="F44" s="177">
        <f t="shared" si="14"/>
        <v>21.938400000000001</v>
      </c>
      <c r="G44" s="177"/>
      <c r="H44" s="175">
        <f t="shared" si="11"/>
        <v>1201.34879277</v>
      </c>
      <c r="K44" s="38"/>
      <c r="L44" s="191"/>
    </row>
    <row r="45" spans="1:12" ht="19.5" thickBot="1" x14ac:dyDescent="0.35">
      <c r="A45" s="108" t="s">
        <v>156</v>
      </c>
      <c r="B45" s="176">
        <v>215.09116623</v>
      </c>
      <c r="C45" s="177">
        <v>7.4125800000000002</v>
      </c>
      <c r="D45" s="192"/>
      <c r="E45" s="176">
        <f t="shared" si="13"/>
        <v>215.09116623</v>
      </c>
      <c r="F45" s="177">
        <f t="shared" si="14"/>
        <v>7.4125800000000002</v>
      </c>
      <c r="G45" s="177"/>
      <c r="H45" s="175">
        <f t="shared" si="11"/>
        <v>222.50374622999999</v>
      </c>
      <c r="K45" s="38"/>
      <c r="L45" s="191"/>
    </row>
    <row r="46" spans="1:12" ht="19.5" thickBot="1" x14ac:dyDescent="0.35">
      <c r="A46" s="108" t="s">
        <v>215</v>
      </c>
      <c r="B46" s="176">
        <v>5839.523920919999</v>
      </c>
      <c r="C46" s="177">
        <f>68.42808+386.36026613</f>
        <v>454.78834613000004</v>
      </c>
      <c r="D46" s="177"/>
      <c r="E46" s="176">
        <f t="shared" si="13"/>
        <v>5839.523920919999</v>
      </c>
      <c r="F46" s="177">
        <f>C46-G46</f>
        <v>68.428080000000023</v>
      </c>
      <c r="G46" s="177">
        <v>386.36026613000001</v>
      </c>
      <c r="H46" s="175">
        <f>SUM(E46:G46)</f>
        <v>6294.3122670499988</v>
      </c>
      <c r="K46" s="38"/>
      <c r="L46" s="191"/>
    </row>
    <row r="47" spans="1:12" ht="19.5" thickBot="1" x14ac:dyDescent="0.35">
      <c r="A47" s="133" t="s">
        <v>159</v>
      </c>
      <c r="B47" s="171">
        <f t="shared" ref="B47:H47" si="15">SUM(B38:B46)</f>
        <v>19041.515812559999</v>
      </c>
      <c r="C47" s="171">
        <f t="shared" si="15"/>
        <v>652.68598613000006</v>
      </c>
      <c r="D47" s="171">
        <f t="shared" si="15"/>
        <v>0</v>
      </c>
      <c r="E47" s="172">
        <f t="shared" si="15"/>
        <v>19041.515812559999</v>
      </c>
      <c r="F47" s="172">
        <f t="shared" si="15"/>
        <v>266.32572000000005</v>
      </c>
      <c r="G47" s="172">
        <f t="shared" si="15"/>
        <v>386.36026613000001</v>
      </c>
      <c r="H47" s="172">
        <f t="shared" si="15"/>
        <v>19694.201798690003</v>
      </c>
      <c r="K47" s="38"/>
      <c r="L47" s="191"/>
    </row>
    <row r="48" spans="1:12" ht="19.5" thickBot="1" x14ac:dyDescent="0.35">
      <c r="A48" s="108" t="s">
        <v>301</v>
      </c>
      <c r="B48" s="173">
        <f t="shared" ref="B48:H48" si="16">+B37+B47</f>
        <v>19555.789708879998</v>
      </c>
      <c r="C48" s="173">
        <f>+C37+C47</f>
        <v>820.13224613000011</v>
      </c>
      <c r="D48" s="173">
        <f t="shared" si="16"/>
        <v>0</v>
      </c>
      <c r="E48" s="173">
        <f t="shared" si="16"/>
        <v>19555.789708879998</v>
      </c>
      <c r="F48" s="173">
        <f t="shared" si="16"/>
        <v>433.77198000000004</v>
      </c>
      <c r="G48" s="173">
        <f t="shared" si="16"/>
        <v>386.36026613000001</v>
      </c>
      <c r="H48" s="173">
        <f t="shared" si="16"/>
        <v>20375.921955010002</v>
      </c>
      <c r="K48" s="38"/>
      <c r="L48" s="191"/>
    </row>
    <row r="49" spans="4:8" x14ac:dyDescent="0.25">
      <c r="D49" s="180"/>
      <c r="G49" s="179"/>
      <c r="H49" s="180"/>
    </row>
  </sheetData>
  <mergeCells count="10">
    <mergeCell ref="A34:A35"/>
    <mergeCell ref="B34:D34"/>
    <mergeCell ref="E34:G34"/>
    <mergeCell ref="H34:H35"/>
    <mergeCell ref="B2:W2"/>
    <mergeCell ref="B5:E5"/>
    <mergeCell ref="F5:I5"/>
    <mergeCell ref="K5:N5"/>
    <mergeCell ref="O5:R5"/>
    <mergeCell ref="U5:X5"/>
  </mergeCells>
  <pageMargins left="0.7" right="0.7" top="0.75" bottom="0.75" header="0.3" footer="0.3"/>
  <ignoredErrors>
    <ignoredError sqref="E37 I24 V7:V9 V10:V23" formula="1"/>
    <ignoredError sqref="N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9"/>
  <sheetViews>
    <sheetView showGridLines="0" zoomScale="65" zoomScaleNormal="65" workbookViewId="0">
      <pane xSplit="1" ySplit="6" topLeftCell="B7" activePane="bottomRight" state="frozen"/>
      <selection pane="topRight" activeCell="B1" sqref="B1"/>
      <selection pane="bottomLeft" activeCell="A7" sqref="A7"/>
      <selection pane="bottomRight" activeCell="I6" sqref="I6"/>
    </sheetView>
  </sheetViews>
  <sheetFormatPr baseColWidth="10" defaultColWidth="11.42578125" defaultRowHeight="15" x14ac:dyDescent="0.25"/>
  <cols>
    <col min="1" max="1" width="28.5703125" customWidth="1"/>
    <col min="2" max="2" width="17.5703125" customWidth="1"/>
    <col min="3" max="4" width="14.5703125" customWidth="1"/>
    <col min="5" max="5" width="18.5703125" customWidth="1"/>
    <col min="6" max="6" width="18.42578125" customWidth="1"/>
    <col min="7" max="7" width="16.5703125" customWidth="1"/>
    <col min="8" max="8" width="25" customWidth="1"/>
    <col min="9" max="9" width="16.42578125" customWidth="1"/>
    <col min="10" max="10" width="18.5703125" customWidth="1"/>
    <col min="11" max="11" width="16.42578125" customWidth="1"/>
    <col min="12" max="12" width="17" customWidth="1"/>
    <col min="13" max="13" width="18.42578125" customWidth="1"/>
    <col min="14" max="14" width="18.5703125" customWidth="1"/>
    <col min="15" max="15" width="17" customWidth="1"/>
    <col min="16" max="17" width="18.5703125" customWidth="1"/>
    <col min="18" max="18" width="20.42578125" customWidth="1"/>
    <col min="19" max="19" width="18.5703125" customWidth="1"/>
    <col min="20" max="20" width="21" customWidth="1"/>
    <col min="21" max="21" width="18.5703125" customWidth="1"/>
    <col min="22" max="24" width="18.42578125" customWidth="1"/>
    <col min="25" max="25" width="11.42578125" customWidth="1"/>
  </cols>
  <sheetData>
    <row r="1" spans="1:24" ht="15.75" thickBot="1" x14ac:dyDescent="0.3">
      <c r="A1" s="1"/>
      <c r="B1" s="1"/>
      <c r="C1" s="1"/>
      <c r="D1" s="1"/>
      <c r="E1" s="1"/>
      <c r="F1" s="1"/>
      <c r="G1" s="1"/>
      <c r="H1" s="1"/>
      <c r="I1" s="1"/>
      <c r="M1" s="1"/>
      <c r="N1" s="1"/>
      <c r="O1" s="1"/>
    </row>
    <row r="2" spans="1:24" s="1" customFormat="1" ht="21.75" customHeight="1"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4" s="1" customFormat="1" ht="7.5" customHeight="1" x14ac:dyDescent="0.25">
      <c r="A3"/>
      <c r="B3"/>
      <c r="C3"/>
      <c r="D3"/>
      <c r="E3"/>
      <c r="F3"/>
      <c r="G3"/>
      <c r="H3"/>
      <c r="I3"/>
      <c r="J3" s="7"/>
      <c r="K3" s="7"/>
      <c r="L3"/>
      <c r="M3"/>
      <c r="N3"/>
      <c r="O3"/>
      <c r="P3"/>
      <c r="Q3"/>
      <c r="R3"/>
      <c r="S3"/>
      <c r="T3"/>
      <c r="U3"/>
      <c r="V3"/>
      <c r="W3"/>
    </row>
    <row r="4" spans="1:24" s="1" customFormat="1" ht="3.75" customHeight="1" thickBot="1" x14ac:dyDescent="0.3">
      <c r="A4"/>
      <c r="B4"/>
      <c r="C4"/>
      <c r="D4"/>
      <c r="E4"/>
      <c r="F4"/>
      <c r="G4"/>
      <c r="H4"/>
      <c r="I4"/>
      <c r="J4" s="7"/>
      <c r="K4" s="7"/>
      <c r="L4"/>
      <c r="M4"/>
      <c r="N4"/>
      <c r="O4"/>
      <c r="P4"/>
      <c r="Q4"/>
      <c r="R4"/>
      <c r="S4"/>
      <c r="T4"/>
      <c r="U4"/>
      <c r="V4"/>
      <c r="W4"/>
    </row>
    <row r="5" spans="1:24" s="1" customFormat="1" ht="77.25" customHeight="1" thickBot="1" x14ac:dyDescent="0.3">
      <c r="A5"/>
      <c r="B5" s="213" t="s">
        <v>309</v>
      </c>
      <c r="C5" s="268"/>
      <c r="D5" s="268"/>
      <c r="E5" s="269"/>
      <c r="F5" s="213" t="s">
        <v>307</v>
      </c>
      <c r="G5" s="214"/>
      <c r="H5" s="214"/>
      <c r="I5" s="215"/>
      <c r="J5" s="213" t="s">
        <v>312</v>
      </c>
      <c r="K5" s="214"/>
      <c r="L5" s="214"/>
      <c r="M5" s="215"/>
      <c r="N5" s="213" t="s">
        <v>311</v>
      </c>
      <c r="O5" s="214"/>
      <c r="P5" s="214"/>
      <c r="Q5" s="215"/>
      <c r="R5" s="92" t="s">
        <v>308</v>
      </c>
      <c r="S5" s="92" t="s">
        <v>314</v>
      </c>
      <c r="T5" s="202" t="s">
        <v>331</v>
      </c>
      <c r="U5" s="213">
        <v>2024</v>
      </c>
      <c r="V5" s="214"/>
      <c r="W5" s="214"/>
      <c r="X5" s="215"/>
    </row>
    <row r="6" spans="1:24" s="1" customFormat="1" ht="101.25" customHeight="1" thickBot="1" x14ac:dyDescent="0.3">
      <c r="A6" s="10"/>
      <c r="B6" s="123" t="s">
        <v>294</v>
      </c>
      <c r="C6" s="123" t="s">
        <v>295</v>
      </c>
      <c r="D6" s="11" t="s">
        <v>15</v>
      </c>
      <c r="E6" s="104" t="s">
        <v>300</v>
      </c>
      <c r="F6" s="123" t="s">
        <v>294</v>
      </c>
      <c r="G6" s="123" t="s">
        <v>295</v>
      </c>
      <c r="H6" s="11" t="s">
        <v>15</v>
      </c>
      <c r="I6" s="106" t="s">
        <v>296</v>
      </c>
      <c r="J6" s="123" t="s">
        <v>294</v>
      </c>
      <c r="K6" s="123" t="s">
        <v>295</v>
      </c>
      <c r="L6" s="11" t="s">
        <v>15</v>
      </c>
      <c r="M6" s="92" t="s">
        <v>297</v>
      </c>
      <c r="N6" s="123" t="s">
        <v>294</v>
      </c>
      <c r="O6" s="123" t="s">
        <v>295</v>
      </c>
      <c r="P6" s="11" t="s">
        <v>15</v>
      </c>
      <c r="Q6" s="92" t="s">
        <v>298</v>
      </c>
      <c r="R6" s="11" t="s">
        <v>332</v>
      </c>
      <c r="S6" s="11" t="s">
        <v>332</v>
      </c>
      <c r="T6" s="11" t="s">
        <v>333</v>
      </c>
      <c r="U6" s="92" t="s">
        <v>294</v>
      </c>
      <c r="V6" s="92" t="s">
        <v>334</v>
      </c>
      <c r="W6" s="92" t="s">
        <v>299</v>
      </c>
      <c r="X6" s="92" t="s">
        <v>36</v>
      </c>
    </row>
    <row r="7" spans="1:24" s="1" customFormat="1" ht="19.5" thickBot="1" x14ac:dyDescent="0.35">
      <c r="A7" s="108" t="s">
        <v>20</v>
      </c>
      <c r="B7" s="118">
        <v>8.1999999999999993</v>
      </c>
      <c r="C7" s="119"/>
      <c r="D7" s="119">
        <v>55.82</v>
      </c>
      <c r="E7" s="36">
        <f>B7+D7+C7</f>
        <v>64.02</v>
      </c>
      <c r="F7" s="118">
        <v>7.01</v>
      </c>
      <c r="G7" s="119"/>
      <c r="H7" s="119">
        <v>55.82</v>
      </c>
      <c r="I7" s="36">
        <f>SUM(F7:H7)</f>
        <v>62.83</v>
      </c>
      <c r="J7" s="118">
        <v>417.91</v>
      </c>
      <c r="K7" s="119"/>
      <c r="L7" s="119">
        <v>55.82</v>
      </c>
      <c r="M7" s="107">
        <f>SUM(J7:L7)</f>
        <v>473.73</v>
      </c>
      <c r="N7" s="118">
        <v>10.79</v>
      </c>
      <c r="O7" s="119"/>
      <c r="P7" s="119">
        <v>55.82</v>
      </c>
      <c r="Q7" s="111">
        <f>N7+P7+O7</f>
        <v>66.61</v>
      </c>
      <c r="R7" s="119">
        <v>1217.25</v>
      </c>
      <c r="S7" s="119">
        <v>368.75</v>
      </c>
      <c r="T7" s="119"/>
      <c r="U7" s="119">
        <f t="shared" ref="U7:U23" si="0">B7+F7+J7+N7</f>
        <v>443.91</v>
      </c>
      <c r="V7" s="119">
        <f t="shared" ref="V7:V23" si="1">C7+G7+K7+O7+R7+S7</f>
        <v>1586</v>
      </c>
      <c r="W7" s="119">
        <f t="shared" ref="W7:W23" si="2">D7+H7+L7+P7</f>
        <v>223.28</v>
      </c>
      <c r="X7" s="107">
        <f t="shared" ref="X7:X23" si="3">U7+V7+W7</f>
        <v>2253.19</v>
      </c>
    </row>
    <row r="8" spans="1:24" s="1" customFormat="1" ht="19.5" thickBot="1" x14ac:dyDescent="0.35">
      <c r="A8" s="109" t="s">
        <v>21</v>
      </c>
      <c r="B8" s="118">
        <v>636.73</v>
      </c>
      <c r="C8" s="118"/>
      <c r="D8" s="118">
        <v>8.85</v>
      </c>
      <c r="E8" s="36">
        <f t="shared" ref="E8:E23" si="4">B8+D8+C8</f>
        <v>645.58000000000004</v>
      </c>
      <c r="F8" s="118">
        <v>0.82</v>
      </c>
      <c r="G8" s="118"/>
      <c r="H8" s="118">
        <v>8.85</v>
      </c>
      <c r="I8" s="36">
        <f t="shared" ref="I8:I23" si="5">SUM(F8:H8)</f>
        <v>9.67</v>
      </c>
      <c r="J8" s="118">
        <v>232.04</v>
      </c>
      <c r="K8" s="118"/>
      <c r="L8" s="118">
        <v>8.85</v>
      </c>
      <c r="M8" s="36">
        <f t="shared" ref="M8:M23" si="6">SUM(J8:L8)</f>
        <v>240.89</v>
      </c>
      <c r="N8" s="118">
        <v>149.94</v>
      </c>
      <c r="O8" s="119"/>
      <c r="P8" s="119">
        <v>8.85</v>
      </c>
      <c r="Q8" s="112">
        <f>N8+P8+O8</f>
        <v>158.79</v>
      </c>
      <c r="R8" s="119">
        <v>175.5</v>
      </c>
      <c r="S8" s="119">
        <v>17.5</v>
      </c>
      <c r="T8" s="119"/>
      <c r="U8" s="119">
        <f t="shared" si="0"/>
        <v>1019.53</v>
      </c>
      <c r="V8" s="119">
        <f t="shared" si="1"/>
        <v>193</v>
      </c>
      <c r="W8" s="119">
        <f t="shared" si="2"/>
        <v>35.4</v>
      </c>
      <c r="X8" s="107">
        <f t="shared" si="3"/>
        <v>1247.93</v>
      </c>
    </row>
    <row r="9" spans="1:24" s="1" customFormat="1" ht="19.5" thickBot="1" x14ac:dyDescent="0.35">
      <c r="A9" s="109" t="s">
        <v>22</v>
      </c>
      <c r="B9" s="118">
        <v>576.47</v>
      </c>
      <c r="C9" s="118"/>
      <c r="D9" s="118">
        <v>12.83</v>
      </c>
      <c r="E9" s="36">
        <f t="shared" si="4"/>
        <v>589.30000000000007</v>
      </c>
      <c r="F9" s="118">
        <v>46.79</v>
      </c>
      <c r="G9" s="118"/>
      <c r="H9" s="118">
        <v>12.83</v>
      </c>
      <c r="I9" s="36">
        <f t="shared" si="5"/>
        <v>59.62</v>
      </c>
      <c r="J9" s="118">
        <v>901.16</v>
      </c>
      <c r="K9" s="118"/>
      <c r="L9" s="118">
        <v>12.83</v>
      </c>
      <c r="M9" s="36">
        <f t="shared" si="6"/>
        <v>913.99</v>
      </c>
      <c r="N9" s="118">
        <v>121.8</v>
      </c>
      <c r="O9" s="119"/>
      <c r="P9" s="119">
        <v>12.83</v>
      </c>
      <c r="Q9" s="112">
        <f>N9+P9+O9</f>
        <v>134.63</v>
      </c>
      <c r="R9" s="119">
        <v>309</v>
      </c>
      <c r="S9" s="119">
        <v>128</v>
      </c>
      <c r="T9" s="119"/>
      <c r="U9" s="119">
        <f t="shared" si="0"/>
        <v>1646.22</v>
      </c>
      <c r="V9" s="119">
        <f t="shared" si="1"/>
        <v>437</v>
      </c>
      <c r="W9" s="119">
        <f t="shared" si="2"/>
        <v>51.32</v>
      </c>
      <c r="X9" s="107">
        <f t="shared" si="3"/>
        <v>2134.5400000000004</v>
      </c>
    </row>
    <row r="10" spans="1:24" ht="19.5" thickBot="1" x14ac:dyDescent="0.35">
      <c r="A10" s="109" t="s">
        <v>42</v>
      </c>
      <c r="B10" s="118"/>
      <c r="C10" s="118"/>
      <c r="D10" s="118"/>
      <c r="E10" s="36">
        <f t="shared" si="4"/>
        <v>0</v>
      </c>
      <c r="F10" s="118"/>
      <c r="G10" s="118"/>
      <c r="H10" s="118"/>
      <c r="I10" s="36">
        <f t="shared" si="5"/>
        <v>0</v>
      </c>
      <c r="J10" s="118"/>
      <c r="K10" s="118"/>
      <c r="L10" s="118"/>
      <c r="M10" s="36">
        <f t="shared" si="6"/>
        <v>0</v>
      </c>
      <c r="N10" s="118"/>
      <c r="O10" s="119"/>
      <c r="P10" s="119"/>
      <c r="Q10" s="112">
        <f t="shared" ref="Q10:Q23" si="7">N10+P10+O10</f>
        <v>0</v>
      </c>
      <c r="R10" s="119"/>
      <c r="S10" s="119"/>
      <c r="T10" s="119"/>
      <c r="U10" s="119">
        <f t="shared" si="0"/>
        <v>0</v>
      </c>
      <c r="V10" s="119">
        <f t="shared" si="1"/>
        <v>0</v>
      </c>
      <c r="W10" s="119">
        <f t="shared" si="2"/>
        <v>0</v>
      </c>
      <c r="X10" s="107">
        <f t="shared" si="3"/>
        <v>0</v>
      </c>
    </row>
    <row r="11" spans="1:24" ht="19.5" thickBot="1" x14ac:dyDescent="0.35">
      <c r="A11" s="109" t="s">
        <v>23</v>
      </c>
      <c r="B11" s="118">
        <v>3028.1400000000003</v>
      </c>
      <c r="C11" s="119"/>
      <c r="D11" s="119">
        <v>31.200000000000003</v>
      </c>
      <c r="E11" s="36">
        <f t="shared" si="4"/>
        <v>3059.34</v>
      </c>
      <c r="F11" s="118">
        <v>277.82</v>
      </c>
      <c r="G11" s="119"/>
      <c r="H11" s="119">
        <v>31.200000000000003</v>
      </c>
      <c r="I11" s="36">
        <f t="shared" si="5"/>
        <v>309.02</v>
      </c>
      <c r="J11" s="118">
        <v>4471.24</v>
      </c>
      <c r="K11" s="119"/>
      <c r="L11" s="119">
        <v>31.200000000000003</v>
      </c>
      <c r="M11" s="36">
        <f t="shared" si="6"/>
        <v>4502.4399999999996</v>
      </c>
      <c r="N11" s="118">
        <v>431.05</v>
      </c>
      <c r="O11" s="119"/>
      <c r="P11" s="119">
        <v>31.200000000000003</v>
      </c>
      <c r="Q11" s="112">
        <f t="shared" si="7"/>
        <v>462.25</v>
      </c>
      <c r="R11" s="119">
        <v>2088.75</v>
      </c>
      <c r="S11" s="119">
        <v>983.25</v>
      </c>
      <c r="T11" s="119"/>
      <c r="U11" s="119">
        <f t="shared" si="0"/>
        <v>8208.25</v>
      </c>
      <c r="V11" s="119">
        <f t="shared" si="1"/>
        <v>3072</v>
      </c>
      <c r="W11" s="119">
        <f t="shared" si="2"/>
        <v>124.80000000000001</v>
      </c>
      <c r="X11" s="107">
        <f t="shared" si="3"/>
        <v>11405.05</v>
      </c>
    </row>
    <row r="12" spans="1:24" ht="19.5" thickBot="1" x14ac:dyDescent="0.35">
      <c r="A12" s="109" t="s">
        <v>24</v>
      </c>
      <c r="B12" s="118"/>
      <c r="C12" s="119"/>
      <c r="D12" s="119"/>
      <c r="E12" s="36">
        <f t="shared" si="4"/>
        <v>0</v>
      </c>
      <c r="F12" s="118"/>
      <c r="G12" s="119"/>
      <c r="H12" s="119"/>
      <c r="I12" s="36">
        <f t="shared" si="5"/>
        <v>0</v>
      </c>
      <c r="J12" s="118"/>
      <c r="K12" s="119"/>
      <c r="L12" s="119"/>
      <c r="M12" s="36">
        <f t="shared" si="6"/>
        <v>0</v>
      </c>
      <c r="N12" s="118"/>
      <c r="O12" s="119"/>
      <c r="P12" s="119"/>
      <c r="Q12" s="112">
        <f t="shared" si="7"/>
        <v>0</v>
      </c>
      <c r="R12" s="119"/>
      <c r="S12" s="119"/>
      <c r="T12" s="119"/>
      <c r="U12" s="119">
        <f t="shared" si="0"/>
        <v>0</v>
      </c>
      <c r="V12" s="119">
        <f t="shared" si="1"/>
        <v>0</v>
      </c>
      <c r="W12" s="119">
        <f t="shared" si="2"/>
        <v>0</v>
      </c>
      <c r="X12" s="107">
        <f t="shared" si="3"/>
        <v>0</v>
      </c>
    </row>
    <row r="13" spans="1:24" ht="19.5" thickBot="1" x14ac:dyDescent="0.35">
      <c r="A13" s="109" t="s">
        <v>25</v>
      </c>
      <c r="B13" s="118">
        <v>447.82</v>
      </c>
      <c r="C13" s="119"/>
      <c r="D13" s="119">
        <v>9.9499999999999993</v>
      </c>
      <c r="E13" s="36">
        <f t="shared" si="4"/>
        <v>457.77</v>
      </c>
      <c r="F13" s="118">
        <v>131.16999999999999</v>
      </c>
      <c r="G13" s="119"/>
      <c r="H13" s="119">
        <v>9.9499999999999993</v>
      </c>
      <c r="I13" s="36">
        <f t="shared" si="5"/>
        <v>141.11999999999998</v>
      </c>
      <c r="J13" s="118">
        <v>139.36000000000001</v>
      </c>
      <c r="K13" s="119"/>
      <c r="L13" s="119">
        <v>9.9499999999999993</v>
      </c>
      <c r="M13" s="36">
        <f t="shared" si="6"/>
        <v>149.31</v>
      </c>
      <c r="N13" s="118">
        <v>129.27000000000001</v>
      </c>
      <c r="O13" s="119"/>
      <c r="P13" s="119">
        <v>9.9499999999999993</v>
      </c>
      <c r="Q13" s="112">
        <f t="shared" si="7"/>
        <v>139.22</v>
      </c>
      <c r="R13" s="119">
        <v>135.75</v>
      </c>
      <c r="S13" s="119">
        <v>67.25</v>
      </c>
      <c r="T13" s="119"/>
      <c r="U13" s="119">
        <f t="shared" si="0"/>
        <v>847.62</v>
      </c>
      <c r="V13" s="119">
        <f t="shared" si="1"/>
        <v>203</v>
      </c>
      <c r="W13" s="119">
        <f t="shared" si="2"/>
        <v>39.799999999999997</v>
      </c>
      <c r="X13" s="107">
        <f t="shared" si="3"/>
        <v>1090.4199999999998</v>
      </c>
    </row>
    <row r="14" spans="1:24" ht="19.5" thickBot="1" x14ac:dyDescent="0.35">
      <c r="A14" s="109" t="s">
        <v>26</v>
      </c>
      <c r="B14" s="118"/>
      <c r="C14" s="119"/>
      <c r="D14" s="119"/>
      <c r="E14" s="36">
        <f t="shared" si="4"/>
        <v>0</v>
      </c>
      <c r="F14" s="118"/>
      <c r="G14" s="119"/>
      <c r="H14" s="119"/>
      <c r="I14" s="36">
        <f t="shared" si="5"/>
        <v>0</v>
      </c>
      <c r="J14" s="118"/>
      <c r="K14" s="119"/>
      <c r="L14" s="119"/>
      <c r="M14" s="36">
        <f t="shared" si="6"/>
        <v>0</v>
      </c>
      <c r="N14" s="118"/>
      <c r="O14" s="119"/>
      <c r="P14" s="119"/>
      <c r="Q14" s="112">
        <f t="shared" si="7"/>
        <v>0</v>
      </c>
      <c r="R14" s="119"/>
      <c r="S14" s="119"/>
      <c r="T14" s="119"/>
      <c r="U14" s="119">
        <f t="shared" si="0"/>
        <v>0</v>
      </c>
      <c r="V14" s="119">
        <f t="shared" si="1"/>
        <v>0</v>
      </c>
      <c r="W14" s="119">
        <f t="shared" si="2"/>
        <v>0</v>
      </c>
      <c r="X14" s="107">
        <f t="shared" si="3"/>
        <v>0</v>
      </c>
    </row>
    <row r="15" spans="1:24" ht="19.5" thickBot="1" x14ac:dyDescent="0.35">
      <c r="A15" s="109" t="s">
        <v>27</v>
      </c>
      <c r="B15" s="118">
        <v>2773.1600000000003</v>
      </c>
      <c r="C15" s="119"/>
      <c r="D15" s="119">
        <v>22.810000000000002</v>
      </c>
      <c r="E15" s="36">
        <f t="shared" si="4"/>
        <v>2795.9700000000003</v>
      </c>
      <c r="F15" s="118">
        <v>264.32</v>
      </c>
      <c r="G15" s="119"/>
      <c r="H15" s="119">
        <v>22.810000000000002</v>
      </c>
      <c r="I15" s="36">
        <f t="shared" si="5"/>
        <v>287.13</v>
      </c>
      <c r="J15" s="118">
        <v>3866.42</v>
      </c>
      <c r="K15" s="119"/>
      <c r="L15" s="119">
        <v>22.810000000000002</v>
      </c>
      <c r="M15" s="36">
        <f t="shared" si="6"/>
        <v>3889.23</v>
      </c>
      <c r="N15" s="118">
        <v>86.34</v>
      </c>
      <c r="O15" s="119"/>
      <c r="P15" s="119">
        <v>22.810000000000002</v>
      </c>
      <c r="Q15" s="112">
        <f t="shared" si="7"/>
        <v>109.15</v>
      </c>
      <c r="R15" s="119">
        <v>2209.5</v>
      </c>
      <c r="S15" s="119">
        <v>717.5</v>
      </c>
      <c r="T15" s="119">
        <v>700</v>
      </c>
      <c r="U15" s="119">
        <f t="shared" si="0"/>
        <v>6990.2400000000007</v>
      </c>
      <c r="V15" s="119">
        <f>C15+G15+K15+O15+R15+S15+T15</f>
        <v>3627</v>
      </c>
      <c r="W15" s="119">
        <f t="shared" si="2"/>
        <v>91.240000000000009</v>
      </c>
      <c r="X15" s="107">
        <f t="shared" si="3"/>
        <v>10708.480000000001</v>
      </c>
    </row>
    <row r="16" spans="1:24" ht="19.5" thickBot="1" x14ac:dyDescent="0.35">
      <c r="A16" s="109" t="s">
        <v>28</v>
      </c>
      <c r="B16" s="118"/>
      <c r="C16" s="119"/>
      <c r="D16" s="119"/>
      <c r="E16" s="36">
        <f t="shared" si="4"/>
        <v>0</v>
      </c>
      <c r="F16" s="118"/>
      <c r="G16" s="119"/>
      <c r="H16" s="119"/>
      <c r="I16" s="36">
        <f t="shared" si="5"/>
        <v>0</v>
      </c>
      <c r="J16" s="118"/>
      <c r="K16" s="119"/>
      <c r="L16" s="119"/>
      <c r="M16" s="36">
        <f t="shared" si="6"/>
        <v>0</v>
      </c>
      <c r="N16" s="118"/>
      <c r="O16" s="119"/>
      <c r="P16" s="119"/>
      <c r="Q16" s="112">
        <f t="shared" si="7"/>
        <v>0</v>
      </c>
      <c r="R16" s="119"/>
      <c r="S16" s="119"/>
      <c r="T16" s="119"/>
      <c r="U16" s="119">
        <f t="shared" si="0"/>
        <v>0</v>
      </c>
      <c r="V16" s="119">
        <f t="shared" si="1"/>
        <v>0</v>
      </c>
      <c r="W16" s="119">
        <f t="shared" si="2"/>
        <v>0</v>
      </c>
      <c r="X16" s="107">
        <f t="shared" si="3"/>
        <v>0</v>
      </c>
    </row>
    <row r="17" spans="1:24" ht="19.5" thickBot="1" x14ac:dyDescent="0.35">
      <c r="A17" s="109" t="s">
        <v>29</v>
      </c>
      <c r="B17" s="118">
        <v>322.98</v>
      </c>
      <c r="C17" s="119"/>
      <c r="D17" s="119"/>
      <c r="E17" s="36">
        <f t="shared" si="4"/>
        <v>322.98</v>
      </c>
      <c r="F17" s="118">
        <v>29.96</v>
      </c>
      <c r="G17" s="119"/>
      <c r="H17" s="119"/>
      <c r="I17" s="36">
        <f t="shared" si="5"/>
        <v>29.96</v>
      </c>
      <c r="J17" s="118">
        <v>483.89</v>
      </c>
      <c r="K17" s="119"/>
      <c r="L17" s="119"/>
      <c r="M17" s="36">
        <f t="shared" si="6"/>
        <v>483.89</v>
      </c>
      <c r="N17" s="118">
        <v>10.95</v>
      </c>
      <c r="O17" s="119"/>
      <c r="P17" s="119"/>
      <c r="Q17" s="112">
        <f t="shared" si="7"/>
        <v>10.95</v>
      </c>
      <c r="R17" s="119"/>
      <c r="S17" s="119"/>
      <c r="T17" s="119"/>
      <c r="U17" s="119">
        <f t="shared" si="0"/>
        <v>847.78</v>
      </c>
      <c r="V17" s="119">
        <f t="shared" si="1"/>
        <v>0</v>
      </c>
      <c r="W17" s="119">
        <f t="shared" si="2"/>
        <v>0</v>
      </c>
      <c r="X17" s="107">
        <f t="shared" si="3"/>
        <v>847.78</v>
      </c>
    </row>
    <row r="18" spans="1:24" ht="19.5" thickBot="1" x14ac:dyDescent="0.35">
      <c r="A18" s="109" t="s">
        <v>30</v>
      </c>
      <c r="B18" s="118">
        <v>111.77000000000001</v>
      </c>
      <c r="C18" s="119"/>
      <c r="D18" s="119">
        <v>4.7799999999999994</v>
      </c>
      <c r="E18" s="36">
        <f t="shared" si="4"/>
        <v>116.55000000000001</v>
      </c>
      <c r="F18" s="118"/>
      <c r="G18" s="119"/>
      <c r="H18" s="119"/>
      <c r="I18" s="36">
        <f t="shared" si="5"/>
        <v>0</v>
      </c>
      <c r="J18" s="118">
        <v>165.36</v>
      </c>
      <c r="K18" s="119"/>
      <c r="L18" s="119"/>
      <c r="M18" s="36">
        <f t="shared" si="6"/>
        <v>165.36</v>
      </c>
      <c r="N18" s="118"/>
      <c r="O18" s="119"/>
      <c r="P18" s="119"/>
      <c r="Q18" s="112">
        <f t="shared" si="7"/>
        <v>0</v>
      </c>
      <c r="R18" s="119"/>
      <c r="S18" s="119"/>
      <c r="T18" s="119"/>
      <c r="U18" s="119">
        <f t="shared" si="0"/>
        <v>277.13</v>
      </c>
      <c r="V18" s="119">
        <f t="shared" si="1"/>
        <v>0</v>
      </c>
      <c r="W18" s="119">
        <f t="shared" si="2"/>
        <v>4.7799999999999994</v>
      </c>
      <c r="X18" s="107">
        <f t="shared" si="3"/>
        <v>281.90999999999997</v>
      </c>
    </row>
    <row r="19" spans="1:24" ht="19.5" thickBot="1" x14ac:dyDescent="0.35">
      <c r="A19" s="109" t="s">
        <v>31</v>
      </c>
      <c r="B19" s="118"/>
      <c r="C19" s="119"/>
      <c r="D19" s="119"/>
      <c r="E19" s="36">
        <f t="shared" si="4"/>
        <v>0</v>
      </c>
      <c r="F19" s="118"/>
      <c r="G19" s="119"/>
      <c r="H19" s="119"/>
      <c r="I19" s="36">
        <f t="shared" si="5"/>
        <v>0</v>
      </c>
      <c r="J19" s="118"/>
      <c r="K19" s="119"/>
      <c r="L19" s="119"/>
      <c r="M19" s="36">
        <f t="shared" si="6"/>
        <v>0</v>
      </c>
      <c r="N19" s="118"/>
      <c r="O19" s="119"/>
      <c r="P19" s="119"/>
      <c r="Q19" s="112">
        <f t="shared" si="7"/>
        <v>0</v>
      </c>
      <c r="R19" s="119"/>
      <c r="S19" s="119"/>
      <c r="T19" s="119"/>
      <c r="U19" s="119">
        <f t="shared" si="0"/>
        <v>0</v>
      </c>
      <c r="V19" s="119">
        <f t="shared" si="1"/>
        <v>0</v>
      </c>
      <c r="W19" s="119">
        <f t="shared" si="2"/>
        <v>0</v>
      </c>
      <c r="X19" s="107">
        <f t="shared" si="3"/>
        <v>0</v>
      </c>
    </row>
    <row r="20" spans="1:24" ht="19.5" thickBot="1" x14ac:dyDescent="0.35">
      <c r="A20" s="109" t="s">
        <v>32</v>
      </c>
      <c r="B20" s="118">
        <v>282.25</v>
      </c>
      <c r="C20" s="119"/>
      <c r="D20" s="119">
        <v>7.3199999999999994</v>
      </c>
      <c r="E20" s="36">
        <f t="shared" si="4"/>
        <v>289.57</v>
      </c>
      <c r="F20" s="118">
        <v>146.16999999999999</v>
      </c>
      <c r="G20" s="119"/>
      <c r="H20" s="119">
        <v>7.3199999999999994</v>
      </c>
      <c r="I20" s="36">
        <f t="shared" si="5"/>
        <v>153.48999999999998</v>
      </c>
      <c r="J20" s="118">
        <v>664.86</v>
      </c>
      <c r="K20" s="119"/>
      <c r="L20" s="119">
        <v>7.3199999999999994</v>
      </c>
      <c r="M20" s="36">
        <f t="shared" si="6"/>
        <v>672.18000000000006</v>
      </c>
      <c r="N20" s="118">
        <v>11.65</v>
      </c>
      <c r="O20" s="119"/>
      <c r="P20" s="119">
        <v>7.3199999999999994</v>
      </c>
      <c r="Q20" s="112">
        <f t="shared" si="7"/>
        <v>18.97</v>
      </c>
      <c r="R20" s="119">
        <v>583.5</v>
      </c>
      <c r="S20" s="119">
        <v>205.5</v>
      </c>
      <c r="T20" s="119"/>
      <c r="U20" s="119">
        <f t="shared" si="0"/>
        <v>1104.93</v>
      </c>
      <c r="V20" s="119">
        <f t="shared" si="1"/>
        <v>789</v>
      </c>
      <c r="W20" s="119">
        <f t="shared" si="2"/>
        <v>29.279999999999998</v>
      </c>
      <c r="X20" s="107">
        <f t="shared" si="3"/>
        <v>1923.21</v>
      </c>
    </row>
    <row r="21" spans="1:24" ht="19.5" thickBot="1" x14ac:dyDescent="0.35">
      <c r="A21" s="109" t="s">
        <v>33</v>
      </c>
      <c r="B21" s="118">
        <v>62.19</v>
      </c>
      <c r="C21" s="119"/>
      <c r="D21" s="119">
        <v>2.48</v>
      </c>
      <c r="E21" s="36">
        <f t="shared" si="4"/>
        <v>64.67</v>
      </c>
      <c r="F21" s="118">
        <v>6.03</v>
      </c>
      <c r="G21" s="119"/>
      <c r="H21" s="119">
        <v>2.48</v>
      </c>
      <c r="I21" s="36">
        <f t="shared" si="5"/>
        <v>8.51</v>
      </c>
      <c r="J21" s="118">
        <v>74.16</v>
      </c>
      <c r="K21" s="119"/>
      <c r="L21" s="119">
        <v>2.48</v>
      </c>
      <c r="M21" s="36">
        <f t="shared" si="6"/>
        <v>76.64</v>
      </c>
      <c r="N21" s="118">
        <v>6.38</v>
      </c>
      <c r="O21" s="119"/>
      <c r="P21" s="119">
        <v>2.48</v>
      </c>
      <c r="Q21" s="112">
        <f t="shared" si="7"/>
        <v>8.86</v>
      </c>
      <c r="R21" s="119"/>
      <c r="S21" s="119"/>
      <c r="T21" s="119"/>
      <c r="U21" s="119">
        <f t="shared" si="0"/>
        <v>148.76</v>
      </c>
      <c r="V21" s="119">
        <f t="shared" si="1"/>
        <v>0</v>
      </c>
      <c r="W21" s="119">
        <f t="shared" si="2"/>
        <v>9.92</v>
      </c>
      <c r="X21" s="107">
        <f t="shared" si="3"/>
        <v>158.67999999999998</v>
      </c>
    </row>
    <row r="22" spans="1:24" ht="19.5" thickBot="1" x14ac:dyDescent="0.35">
      <c r="A22" s="109" t="s">
        <v>34</v>
      </c>
      <c r="B22" s="118"/>
      <c r="C22" s="119"/>
      <c r="D22" s="119"/>
      <c r="E22" s="36">
        <f t="shared" si="4"/>
        <v>0</v>
      </c>
      <c r="F22" s="118"/>
      <c r="G22" s="119"/>
      <c r="H22" s="119"/>
      <c r="I22" s="36">
        <f t="shared" si="5"/>
        <v>0</v>
      </c>
      <c r="J22" s="118"/>
      <c r="K22" s="119"/>
      <c r="L22" s="119"/>
      <c r="M22" s="36">
        <f t="shared" si="6"/>
        <v>0</v>
      </c>
      <c r="N22" s="118"/>
      <c r="O22" s="119"/>
      <c r="P22" s="119"/>
      <c r="Q22" s="112">
        <f t="shared" si="7"/>
        <v>0</v>
      </c>
      <c r="R22" s="119"/>
      <c r="S22" s="119"/>
      <c r="T22" s="119"/>
      <c r="U22" s="119">
        <f t="shared" si="0"/>
        <v>0</v>
      </c>
      <c r="V22" s="119">
        <f t="shared" si="1"/>
        <v>0</v>
      </c>
      <c r="W22" s="119">
        <f t="shared" si="2"/>
        <v>0</v>
      </c>
      <c r="X22" s="107">
        <f t="shared" si="3"/>
        <v>0</v>
      </c>
    </row>
    <row r="23" spans="1:24" ht="19.5" thickBot="1" x14ac:dyDescent="0.35">
      <c r="A23" s="109" t="s">
        <v>35</v>
      </c>
      <c r="B23" s="118"/>
      <c r="C23" s="119"/>
      <c r="D23" s="119"/>
      <c r="E23" s="36">
        <f t="shared" si="4"/>
        <v>0</v>
      </c>
      <c r="F23" s="118"/>
      <c r="G23" s="119"/>
      <c r="H23" s="119"/>
      <c r="I23" s="36">
        <f t="shared" si="5"/>
        <v>0</v>
      </c>
      <c r="J23" s="118"/>
      <c r="K23" s="119"/>
      <c r="L23" s="119"/>
      <c r="M23" s="36">
        <f t="shared" si="6"/>
        <v>0</v>
      </c>
      <c r="N23" s="118"/>
      <c r="O23" s="119"/>
      <c r="P23" s="119"/>
      <c r="Q23" s="112">
        <f t="shared" si="7"/>
        <v>0</v>
      </c>
      <c r="R23" s="119"/>
      <c r="S23" s="119"/>
      <c r="T23" s="119"/>
      <c r="U23" s="119">
        <f t="shared" si="0"/>
        <v>0</v>
      </c>
      <c r="V23" s="119">
        <f t="shared" si="1"/>
        <v>0</v>
      </c>
      <c r="W23" s="119">
        <f t="shared" si="2"/>
        <v>0</v>
      </c>
      <c r="X23" s="107">
        <f t="shared" si="3"/>
        <v>0</v>
      </c>
    </row>
    <row r="24" spans="1:24" ht="19.5" thickBot="1" x14ac:dyDescent="0.35">
      <c r="A24" s="110" t="s">
        <v>57</v>
      </c>
      <c r="B24" s="76">
        <f>SUM(B7:B23)</f>
        <v>8249.7100000000009</v>
      </c>
      <c r="C24" s="76">
        <f>SUM(C7:C23)</f>
        <v>0</v>
      </c>
      <c r="D24" s="76">
        <f>SUM(D7:D23)</f>
        <v>156.04</v>
      </c>
      <c r="E24" s="76">
        <f>B24+D24+C24</f>
        <v>8405.7500000000018</v>
      </c>
      <c r="F24" s="76">
        <f>SUM(F7:F23)</f>
        <v>910.09</v>
      </c>
      <c r="G24" s="76">
        <f>SUM(G7:G23)</f>
        <v>0</v>
      </c>
      <c r="H24" s="76">
        <f>SUM(H7:H23)</f>
        <v>151.26</v>
      </c>
      <c r="I24" s="76">
        <f>SUM(F24:H24)</f>
        <v>1061.3499999999999</v>
      </c>
      <c r="J24" s="76">
        <f>SUM(J7:J23)</f>
        <v>11416.400000000001</v>
      </c>
      <c r="K24" s="76">
        <f>SUM(K7:K23)</f>
        <v>0</v>
      </c>
      <c r="L24" s="76">
        <f>SUM(L7:L23)</f>
        <v>151.26</v>
      </c>
      <c r="M24" s="76">
        <f>SUM(J24:L24)</f>
        <v>11567.660000000002</v>
      </c>
      <c r="N24" s="76">
        <f>SUM(N7:N23)</f>
        <v>958.17</v>
      </c>
      <c r="O24" s="76">
        <f t="shared" ref="O24" si="8">SUM(O7:O23)</f>
        <v>0</v>
      </c>
      <c r="P24" s="76">
        <f>SUM(P7:P23)</f>
        <v>151.26</v>
      </c>
      <c r="Q24" s="105">
        <f>N24+P24+O24</f>
        <v>1109.4299999999998</v>
      </c>
      <c r="R24" s="105">
        <f t="shared" ref="R24:T24" si="9">SUM(R7:R23)</f>
        <v>6719.25</v>
      </c>
      <c r="S24" s="105">
        <f t="shared" si="9"/>
        <v>2487.75</v>
      </c>
      <c r="T24" s="105">
        <f t="shared" si="9"/>
        <v>700</v>
      </c>
      <c r="U24" s="76">
        <f t="shared" ref="U24:X24" si="10">SUM(U7:U23)</f>
        <v>21534.37</v>
      </c>
      <c r="V24" s="76">
        <f t="shared" si="10"/>
        <v>9907</v>
      </c>
      <c r="W24" s="76">
        <f t="shared" si="10"/>
        <v>609.81999999999994</v>
      </c>
      <c r="X24" s="76">
        <f t="shared" si="10"/>
        <v>32051.19</v>
      </c>
    </row>
    <row r="25" spans="1:24" x14ac:dyDescent="0.25">
      <c r="F25" s="143"/>
      <c r="G25" s="143"/>
      <c r="H25" s="143"/>
      <c r="I25" s="143"/>
      <c r="J25" s="143"/>
      <c r="K25" s="143"/>
      <c r="L25" s="143"/>
      <c r="M25" s="143"/>
      <c r="N25" s="143"/>
      <c r="O25" s="143"/>
      <c r="P25" s="143"/>
      <c r="Q25" s="143"/>
      <c r="R25" s="143"/>
      <c r="S25" s="143"/>
      <c r="T25" s="143"/>
      <c r="U25" s="143"/>
      <c r="V25" s="143"/>
      <c r="W25" s="143"/>
    </row>
    <row r="26" spans="1:24" ht="18.75" x14ac:dyDescent="0.3">
      <c r="A26" s="62" t="s">
        <v>310</v>
      </c>
      <c r="E26" s="7"/>
      <c r="F26" s="143"/>
      <c r="G26" s="143"/>
      <c r="H26" s="143"/>
      <c r="I26" s="143"/>
      <c r="J26" s="143"/>
      <c r="K26" s="143"/>
      <c r="L26" s="143"/>
      <c r="M26" s="143"/>
      <c r="N26" s="143"/>
      <c r="O26" s="143"/>
      <c r="P26" s="143"/>
      <c r="Q26" s="143"/>
      <c r="R26" s="143"/>
      <c r="S26" s="143"/>
      <c r="T26" s="143"/>
      <c r="U26" s="143"/>
      <c r="V26" s="143"/>
      <c r="W26" s="153"/>
      <c r="X26" s="2"/>
    </row>
    <row r="27" spans="1:24" ht="18.75" x14ac:dyDescent="0.3">
      <c r="A27" s="62" t="s">
        <v>313</v>
      </c>
      <c r="U27" s="7"/>
    </row>
    <row r="28" spans="1:24" x14ac:dyDescent="0.25">
      <c r="U28" s="2"/>
    </row>
    <row r="33" spans="1:11" ht="15.75" thickBot="1" x14ac:dyDescent="0.3"/>
    <row r="34" spans="1:11" ht="23.1" customHeight="1" thickBot="1" x14ac:dyDescent="0.3">
      <c r="A34" s="262" t="s">
        <v>148</v>
      </c>
      <c r="B34" s="213" t="s">
        <v>197</v>
      </c>
      <c r="C34" s="214"/>
      <c r="D34" s="215"/>
      <c r="E34" s="213" t="s">
        <v>287</v>
      </c>
      <c r="F34" s="214"/>
      <c r="G34" s="214"/>
      <c r="H34" s="231" t="s">
        <v>256</v>
      </c>
    </row>
    <row r="35" spans="1:11" ht="75.75" thickBot="1" x14ac:dyDescent="0.35">
      <c r="A35" s="263"/>
      <c r="B35" s="188" t="s">
        <v>250</v>
      </c>
      <c r="C35" s="123" t="s">
        <v>251</v>
      </c>
      <c r="D35" s="123" t="s">
        <v>252</v>
      </c>
      <c r="E35" s="188" t="s">
        <v>253</v>
      </c>
      <c r="F35" s="123" t="s">
        <v>254</v>
      </c>
      <c r="G35" s="189" t="s">
        <v>255</v>
      </c>
      <c r="H35" s="264"/>
    </row>
    <row r="36" spans="1:11" ht="19.5" thickBot="1" x14ac:dyDescent="0.35">
      <c r="A36" s="108" t="s">
        <v>20</v>
      </c>
      <c r="B36" s="176">
        <v>443.89092398000003</v>
      </c>
      <c r="C36" s="176">
        <v>223.26168000000001</v>
      </c>
      <c r="D36" s="200">
        <v>1585.99077089</v>
      </c>
      <c r="E36" s="176">
        <f>B36</f>
        <v>443.89092398000003</v>
      </c>
      <c r="F36" s="177">
        <v>223.26168000000001</v>
      </c>
      <c r="G36" s="177">
        <v>1585.99077089</v>
      </c>
      <c r="H36" s="175">
        <f>SUM(E36:G36)</f>
        <v>2253.1433748700001</v>
      </c>
      <c r="J36" s="38"/>
      <c r="K36" s="191"/>
    </row>
    <row r="37" spans="1:11" ht="19.5" thickBot="1" x14ac:dyDescent="0.35">
      <c r="A37" s="133" t="s">
        <v>158</v>
      </c>
      <c r="B37" s="171">
        <f>SUM(B36)</f>
        <v>443.89092398000003</v>
      </c>
      <c r="C37" s="171">
        <f t="shared" ref="C37:G37" si="11">SUM(C36)</f>
        <v>223.26168000000001</v>
      </c>
      <c r="D37" s="171">
        <f t="shared" si="11"/>
        <v>1585.99077089</v>
      </c>
      <c r="E37" s="171">
        <f t="shared" si="11"/>
        <v>443.89092398000003</v>
      </c>
      <c r="F37" s="171">
        <f t="shared" si="11"/>
        <v>223.26168000000001</v>
      </c>
      <c r="G37" s="171">
        <f t="shared" si="11"/>
        <v>1585.99077089</v>
      </c>
      <c r="H37" s="171">
        <f t="shared" ref="H37" si="12">SUM(E37:G37)</f>
        <v>2253.1433748700001</v>
      </c>
      <c r="J37" s="38"/>
      <c r="K37" s="191"/>
    </row>
    <row r="38" spans="1:11" ht="19.5" thickBot="1" x14ac:dyDescent="0.35">
      <c r="A38" s="108" t="s">
        <v>21</v>
      </c>
      <c r="B38" s="176">
        <v>1016.0658476599998</v>
      </c>
      <c r="C38" s="177">
        <v>35.375399999999999</v>
      </c>
      <c r="D38" s="177">
        <v>192.99999967999997</v>
      </c>
      <c r="E38" s="175">
        <f>B38</f>
        <v>1016.0658476599998</v>
      </c>
      <c r="F38" s="177">
        <v>35.375399999999999</v>
      </c>
      <c r="G38" s="177">
        <v>192.99999967999997</v>
      </c>
      <c r="H38" s="175">
        <f>SUM(E38:G38)</f>
        <v>1244.4412473399998</v>
      </c>
      <c r="J38" s="38"/>
      <c r="K38" s="191"/>
    </row>
    <row r="39" spans="1:11" ht="19.5" thickBot="1" x14ac:dyDescent="0.35">
      <c r="A39" s="108" t="s">
        <v>121</v>
      </c>
      <c r="B39" s="176">
        <v>838.18462684999986</v>
      </c>
      <c r="C39" s="177"/>
      <c r="D39" s="192"/>
      <c r="E39" s="175">
        <f t="shared" ref="E39:E46" si="13">B39</f>
        <v>838.18462684999986</v>
      </c>
      <c r="F39" s="177"/>
      <c r="G39" s="177"/>
      <c r="H39" s="175">
        <f t="shared" ref="H39:H46" si="14">SUM(E39:G39)</f>
        <v>838.18462684999986</v>
      </c>
      <c r="J39" s="38"/>
      <c r="K39" s="191"/>
    </row>
    <row r="40" spans="1:11" ht="19.5" thickBot="1" x14ac:dyDescent="0.35">
      <c r="A40" s="108" t="s">
        <v>30</v>
      </c>
      <c r="B40" s="176">
        <v>277.11265333</v>
      </c>
      <c r="C40" s="177"/>
      <c r="D40" s="192"/>
      <c r="E40" s="175">
        <f t="shared" si="13"/>
        <v>277.11265333</v>
      </c>
      <c r="F40" s="177"/>
      <c r="G40" s="177"/>
      <c r="H40" s="175">
        <f t="shared" si="14"/>
        <v>277.11265333</v>
      </c>
      <c r="J40" s="38"/>
      <c r="K40" s="191"/>
    </row>
    <row r="41" spans="1:11" ht="19.5" thickBot="1" x14ac:dyDescent="0.35">
      <c r="A41" s="108" t="s">
        <v>213</v>
      </c>
      <c r="B41" s="176">
        <v>1646.1974460599997</v>
      </c>
      <c r="C41" s="177">
        <v>51.298319999999997</v>
      </c>
      <c r="D41" s="200">
        <v>436.99999993</v>
      </c>
      <c r="E41" s="175">
        <f t="shared" si="13"/>
        <v>1646.1974460599997</v>
      </c>
      <c r="F41" s="177">
        <v>51.298319999999997</v>
      </c>
      <c r="G41" s="177">
        <v>436.99999993</v>
      </c>
      <c r="H41" s="175">
        <f t="shared" si="14"/>
        <v>2134.4957659899997</v>
      </c>
      <c r="J41" s="38"/>
      <c r="K41" s="191"/>
    </row>
    <row r="42" spans="1:11" ht="19.5" thickBot="1" x14ac:dyDescent="0.35">
      <c r="A42" s="108" t="s">
        <v>23</v>
      </c>
      <c r="B42" s="176">
        <v>8203.004093720001</v>
      </c>
      <c r="C42" s="177">
        <v>124.7928</v>
      </c>
      <c r="D42" s="177">
        <v>3071.9999835600001</v>
      </c>
      <c r="E42" s="175">
        <f t="shared" si="13"/>
        <v>8203.004093720001</v>
      </c>
      <c r="F42" s="177">
        <v>124.7928</v>
      </c>
      <c r="G42" s="177">
        <v>3071.9999835600001</v>
      </c>
      <c r="H42" s="175">
        <f t="shared" si="14"/>
        <v>11399.796877280001</v>
      </c>
      <c r="J42" s="38"/>
      <c r="K42" s="191"/>
    </row>
    <row r="43" spans="1:11" ht="19.5" thickBot="1" x14ac:dyDescent="0.35">
      <c r="A43" s="108" t="s">
        <v>25</v>
      </c>
      <c r="B43" s="176">
        <v>847.61745025000005</v>
      </c>
      <c r="C43" s="177">
        <v>39.787080000000003</v>
      </c>
      <c r="D43" s="177">
        <v>202.99997934999999</v>
      </c>
      <c r="E43" s="175">
        <f t="shared" si="13"/>
        <v>847.61745025000005</v>
      </c>
      <c r="F43" s="177">
        <v>39.787080000000003</v>
      </c>
      <c r="G43" s="177">
        <v>202.99997934999999</v>
      </c>
      <c r="H43" s="175">
        <f t="shared" si="14"/>
        <v>1090.4045096</v>
      </c>
      <c r="J43" s="38"/>
      <c r="K43" s="191"/>
    </row>
    <row r="44" spans="1:11" ht="19.5" thickBot="1" x14ac:dyDescent="0.35">
      <c r="A44" s="108" t="s">
        <v>214</v>
      </c>
      <c r="B44" s="206">
        <v>1104.9067198500002</v>
      </c>
      <c r="C44" s="177">
        <v>21.938400000000001</v>
      </c>
      <c r="D44" s="177">
        <f>788.999999950008+7.31276848</f>
        <v>796.31276843000808</v>
      </c>
      <c r="E44" s="175">
        <f t="shared" si="13"/>
        <v>1104.9067198500002</v>
      </c>
      <c r="F44" s="177">
        <v>29.25116848</v>
      </c>
      <c r="G44" s="177">
        <v>788.99999995000803</v>
      </c>
      <c r="H44" s="175">
        <f>SUM(E44:G44)</f>
        <v>1923.1578882800081</v>
      </c>
      <c r="J44" s="38"/>
      <c r="K44" s="191"/>
    </row>
    <row r="45" spans="1:11" ht="19.5" thickBot="1" x14ac:dyDescent="0.35">
      <c r="A45" s="108" t="s">
        <v>156</v>
      </c>
      <c r="B45" s="176">
        <v>148.74141405</v>
      </c>
      <c r="C45" s="177">
        <v>9.8834400000000002</v>
      </c>
      <c r="D45" s="192"/>
      <c r="E45" s="175">
        <f t="shared" si="13"/>
        <v>148.74141405</v>
      </c>
      <c r="F45" s="177">
        <v>9.8834400000000002</v>
      </c>
      <c r="G45" s="177"/>
      <c r="H45" s="175">
        <f t="shared" si="14"/>
        <v>158.62485405000001</v>
      </c>
      <c r="J45" s="38"/>
      <c r="K45" s="191"/>
    </row>
    <row r="46" spans="1:11" ht="19.5" thickBot="1" x14ac:dyDescent="0.35">
      <c r="A46" s="108" t="s">
        <v>215</v>
      </c>
      <c r="B46" s="176">
        <v>6990.0083239100004</v>
      </c>
      <c r="C46" s="177">
        <f>91.23744+292.39303</f>
        <v>383.63047</v>
      </c>
      <c r="D46" s="205">
        <v>2926.97984</v>
      </c>
      <c r="E46" s="175">
        <f t="shared" si="13"/>
        <v>6990.0083239100004</v>
      </c>
      <c r="F46" s="177">
        <v>91.237440000000007</v>
      </c>
      <c r="G46" s="177">
        <v>3219.3728700000001</v>
      </c>
      <c r="H46" s="175">
        <f t="shared" si="14"/>
        <v>10300.61863391</v>
      </c>
      <c r="J46" s="38"/>
      <c r="K46" s="191"/>
    </row>
    <row r="47" spans="1:11" ht="19.5" thickBot="1" x14ac:dyDescent="0.35">
      <c r="A47" s="133" t="s">
        <v>159</v>
      </c>
      <c r="B47" s="171">
        <f t="shared" ref="B47:H47" si="15">SUM(B38:B46)</f>
        <v>21071.838575680002</v>
      </c>
      <c r="C47" s="171">
        <f t="shared" si="15"/>
        <v>666.70591000000002</v>
      </c>
      <c r="D47" s="171">
        <f t="shared" si="15"/>
        <v>7628.2925709500087</v>
      </c>
      <c r="E47" s="172">
        <f t="shared" si="15"/>
        <v>21071.838575680002</v>
      </c>
      <c r="F47" s="172">
        <f t="shared" si="15"/>
        <v>381.62564848</v>
      </c>
      <c r="G47" s="172">
        <f t="shared" si="15"/>
        <v>7913.3728324700087</v>
      </c>
      <c r="H47" s="172">
        <f t="shared" si="15"/>
        <v>29366.837056630007</v>
      </c>
      <c r="J47" s="38"/>
      <c r="K47" s="191"/>
    </row>
    <row r="48" spans="1:11" ht="19.5" thickBot="1" x14ac:dyDescent="0.35">
      <c r="A48" s="108" t="s">
        <v>301</v>
      </c>
      <c r="B48" s="173">
        <f t="shared" ref="B48:H48" si="16">+B37+B47</f>
        <v>21515.729499660003</v>
      </c>
      <c r="C48" s="173">
        <f t="shared" si="16"/>
        <v>889.96758999999997</v>
      </c>
      <c r="D48" s="173">
        <f t="shared" si="16"/>
        <v>9214.2833418400078</v>
      </c>
      <c r="E48" s="173">
        <f t="shared" si="16"/>
        <v>21515.729499660003</v>
      </c>
      <c r="F48" s="173">
        <f t="shared" si="16"/>
        <v>604.88732847999995</v>
      </c>
      <c r="G48" s="173">
        <f t="shared" si="16"/>
        <v>9499.3636033600087</v>
      </c>
      <c r="H48" s="173">
        <f t="shared" si="16"/>
        <v>31619.980431500007</v>
      </c>
      <c r="J48" s="38"/>
      <c r="K48" s="191"/>
    </row>
    <row r="49" spans="4:8" x14ac:dyDescent="0.25">
      <c r="D49" s="180"/>
      <c r="G49" s="179"/>
      <c r="H49" s="180"/>
    </row>
  </sheetData>
  <mergeCells count="10">
    <mergeCell ref="A34:A35"/>
    <mergeCell ref="B34:D34"/>
    <mergeCell ref="E34:G34"/>
    <mergeCell ref="H34:H35"/>
    <mergeCell ref="B2:W2"/>
    <mergeCell ref="B5:E5"/>
    <mergeCell ref="F5:I5"/>
    <mergeCell ref="J5:M5"/>
    <mergeCell ref="N5:Q5"/>
    <mergeCell ref="U5:X5"/>
  </mergeCells>
  <pageMargins left="0.23622047244094491" right="0.23622047244094491" top="0.74803149606299213" bottom="0.74803149606299213" header="0.31496062992125984" footer="0.31496062992125984"/>
  <pageSetup paperSize="8" scale="44" orientation="landscape" r:id="rId1"/>
  <ignoredErrors>
    <ignoredError sqref="V7:V2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49"/>
  <sheetViews>
    <sheetView showGridLines="0" zoomScale="70" zoomScaleNormal="70" workbookViewId="0">
      <pane xSplit="1" ySplit="6" topLeftCell="B15" activePane="bottomRight" state="frozen"/>
      <selection pane="topRight" activeCell="B1" sqref="B1"/>
      <selection pane="bottomLeft" activeCell="A7" sqref="A7"/>
      <selection pane="bottomRight"/>
    </sheetView>
  </sheetViews>
  <sheetFormatPr baseColWidth="10" defaultColWidth="11.42578125" defaultRowHeight="15" x14ac:dyDescent="0.25"/>
  <cols>
    <col min="1" max="1" width="28.5703125" customWidth="1"/>
    <col min="2" max="2" width="17.5703125" customWidth="1"/>
    <col min="3" max="4" width="14.5703125" customWidth="1"/>
    <col min="5" max="5" width="18.5703125" customWidth="1"/>
    <col min="6" max="6" width="18.42578125" customWidth="1"/>
    <col min="7" max="7" width="16.5703125" customWidth="1"/>
    <col min="8" max="8" width="25" customWidth="1"/>
    <col min="9" max="9" width="16.42578125" customWidth="1"/>
    <col min="10" max="10" width="18.5703125" customWidth="1"/>
    <col min="11" max="11" width="16.42578125" customWidth="1"/>
    <col min="12" max="12" width="17" customWidth="1"/>
    <col min="13" max="13" width="18.42578125" customWidth="1"/>
    <col min="14" max="14" width="18.5703125" customWidth="1"/>
    <col min="15" max="15" width="17" customWidth="1"/>
    <col min="16" max="17" width="18.5703125" customWidth="1"/>
    <col min="18" max="18" width="20.42578125" customWidth="1"/>
    <col min="19" max="21" width="18.5703125" customWidth="1"/>
    <col min="22" max="25" width="18.42578125" customWidth="1"/>
    <col min="26" max="26" width="11.42578125" customWidth="1"/>
  </cols>
  <sheetData>
    <row r="1" spans="1:25" ht="15.75" thickBot="1" x14ac:dyDescent="0.3">
      <c r="A1" s="1"/>
      <c r="B1" s="1"/>
      <c r="C1" s="1"/>
      <c r="D1" s="1"/>
      <c r="E1" s="1"/>
      <c r="F1" s="1"/>
      <c r="G1" s="1"/>
      <c r="H1" s="1"/>
      <c r="I1" s="1"/>
      <c r="M1" s="1"/>
      <c r="N1" s="1"/>
      <c r="O1" s="1"/>
    </row>
    <row r="2" spans="1:25" s="1" customFormat="1" ht="21.75" customHeight="1"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5" s="1" customFormat="1" ht="7.5" customHeight="1" x14ac:dyDescent="0.25">
      <c r="A3"/>
      <c r="B3"/>
      <c r="C3"/>
      <c r="D3"/>
      <c r="E3"/>
      <c r="F3"/>
      <c r="G3"/>
      <c r="H3"/>
      <c r="I3"/>
      <c r="J3" s="7"/>
      <c r="K3" s="7"/>
      <c r="L3"/>
      <c r="M3"/>
      <c r="N3"/>
      <c r="O3"/>
      <c r="P3"/>
      <c r="Q3"/>
      <c r="R3"/>
      <c r="S3"/>
      <c r="T3"/>
      <c r="U3"/>
      <c r="V3"/>
      <c r="W3"/>
    </row>
    <row r="4" spans="1:25" s="1" customFormat="1" ht="3.75" customHeight="1" thickBot="1" x14ac:dyDescent="0.3">
      <c r="A4"/>
      <c r="B4"/>
      <c r="C4"/>
      <c r="D4"/>
      <c r="E4"/>
      <c r="F4"/>
      <c r="G4"/>
      <c r="H4"/>
      <c r="I4"/>
      <c r="J4" s="7"/>
      <c r="K4" s="7"/>
      <c r="L4"/>
      <c r="M4"/>
      <c r="N4"/>
      <c r="O4"/>
      <c r="P4"/>
      <c r="Q4"/>
      <c r="R4"/>
      <c r="S4"/>
      <c r="T4"/>
      <c r="U4"/>
      <c r="V4"/>
      <c r="W4"/>
    </row>
    <row r="5" spans="1:25" s="1" customFormat="1" ht="77.25" customHeight="1" thickBot="1" x14ac:dyDescent="0.3">
      <c r="A5"/>
      <c r="B5" s="213" t="s">
        <v>277</v>
      </c>
      <c r="C5" s="214"/>
      <c r="D5" s="214"/>
      <c r="E5" s="215"/>
      <c r="F5" s="213" t="s">
        <v>288</v>
      </c>
      <c r="G5" s="214"/>
      <c r="H5" s="214"/>
      <c r="I5" s="215"/>
      <c r="J5" s="213" t="s">
        <v>291</v>
      </c>
      <c r="K5" s="214"/>
      <c r="L5" s="214"/>
      <c r="M5" s="215"/>
      <c r="N5" s="213" t="s">
        <v>292</v>
      </c>
      <c r="O5" s="214"/>
      <c r="P5" s="214"/>
      <c r="Q5" s="215"/>
      <c r="R5" s="92" t="s">
        <v>289</v>
      </c>
      <c r="S5" s="92" t="s">
        <v>293</v>
      </c>
      <c r="T5" s="92" t="s">
        <v>278</v>
      </c>
      <c r="U5" s="213">
        <v>2023</v>
      </c>
      <c r="V5" s="214"/>
      <c r="W5" s="214"/>
      <c r="X5" s="214"/>
      <c r="Y5" s="215"/>
    </row>
    <row r="6" spans="1:25" s="1" customFormat="1" ht="101.25" customHeight="1" thickBot="1" x14ac:dyDescent="0.3">
      <c r="A6" s="10"/>
      <c r="B6" s="123" t="s">
        <v>270</v>
      </c>
      <c r="C6" s="123" t="s">
        <v>271</v>
      </c>
      <c r="D6" s="11" t="s">
        <v>15</v>
      </c>
      <c r="E6" s="104" t="s">
        <v>272</v>
      </c>
      <c r="F6" s="123" t="s">
        <v>270</v>
      </c>
      <c r="G6" s="123" t="s">
        <v>271</v>
      </c>
      <c r="H6" s="11" t="s">
        <v>15</v>
      </c>
      <c r="I6" s="106" t="s">
        <v>273</v>
      </c>
      <c r="J6" s="123" t="s">
        <v>270</v>
      </c>
      <c r="K6" s="123" t="s">
        <v>271</v>
      </c>
      <c r="L6" s="11" t="s">
        <v>15</v>
      </c>
      <c r="M6" s="92" t="s">
        <v>274</v>
      </c>
      <c r="N6" s="123" t="s">
        <v>270</v>
      </c>
      <c r="O6" s="123" t="s">
        <v>271</v>
      </c>
      <c r="P6" s="11" t="s">
        <v>15</v>
      </c>
      <c r="Q6" s="92" t="s">
        <v>275</v>
      </c>
      <c r="R6" s="11" t="s">
        <v>290</v>
      </c>
      <c r="S6" s="11" t="s">
        <v>234</v>
      </c>
      <c r="T6" s="11" t="s">
        <v>279</v>
      </c>
      <c r="U6" s="92" t="s">
        <v>270</v>
      </c>
      <c r="V6" s="92" t="s">
        <v>285</v>
      </c>
      <c r="W6" s="92" t="s">
        <v>276</v>
      </c>
      <c r="X6" s="92" t="s">
        <v>279</v>
      </c>
      <c r="Y6" s="92" t="s">
        <v>36</v>
      </c>
    </row>
    <row r="7" spans="1:25" s="1" customFormat="1" ht="19.5" thickBot="1" x14ac:dyDescent="0.35">
      <c r="A7" s="108" t="s">
        <v>20</v>
      </c>
      <c r="B7" s="118">
        <v>8.1999999999999993</v>
      </c>
      <c r="C7" s="119">
        <v>139.82</v>
      </c>
      <c r="D7" s="119">
        <v>55.82</v>
      </c>
      <c r="E7" s="36">
        <f>B7+D7+C7</f>
        <v>203.83999999999997</v>
      </c>
      <c r="F7" s="118">
        <v>7.13</v>
      </c>
      <c r="G7" s="119">
        <v>141.04</v>
      </c>
      <c r="H7" s="119">
        <v>55.82</v>
      </c>
      <c r="I7" s="36">
        <f>SUM(F7:H7)</f>
        <v>203.98999999999998</v>
      </c>
      <c r="J7" s="118">
        <v>1167.92</v>
      </c>
      <c r="K7" s="119">
        <v>141.01999999999998</v>
      </c>
      <c r="L7" s="119">
        <v>55.82</v>
      </c>
      <c r="M7" s="107">
        <f>SUM(J7:L7)</f>
        <v>1364.76</v>
      </c>
      <c r="N7" s="118">
        <v>508.6</v>
      </c>
      <c r="O7" s="119">
        <v>141.01</v>
      </c>
      <c r="P7" s="119">
        <v>55.82</v>
      </c>
      <c r="Q7" s="111">
        <f>N7+P7+O7</f>
        <v>705.43000000000006</v>
      </c>
      <c r="R7" s="119"/>
      <c r="S7" s="119">
        <v>182</v>
      </c>
      <c r="T7" s="119"/>
      <c r="U7" s="119">
        <f>B7+F7+J7+N7</f>
        <v>1691.85</v>
      </c>
      <c r="V7" s="119">
        <f t="shared" ref="V7:V23" si="0">C7+G7+K7+O7+R7+S7</f>
        <v>744.89</v>
      </c>
      <c r="W7" s="119">
        <f t="shared" ref="W7:W23" si="1">D7+H7+L7+P7</f>
        <v>223.28</v>
      </c>
      <c r="X7" s="119">
        <f>+T7</f>
        <v>0</v>
      </c>
      <c r="Y7" s="107">
        <f>U7+V7+W7+X7</f>
        <v>2660.02</v>
      </c>
    </row>
    <row r="8" spans="1:25" s="1" customFormat="1" ht="19.5" thickBot="1" x14ac:dyDescent="0.35">
      <c r="A8" s="109" t="s">
        <v>21</v>
      </c>
      <c r="B8" s="118">
        <v>769.11</v>
      </c>
      <c r="C8" s="118">
        <v>32.78</v>
      </c>
      <c r="D8" s="118">
        <v>8.85</v>
      </c>
      <c r="E8" s="36">
        <f t="shared" ref="E8:E23" si="2">B8+D8+C8</f>
        <v>810.74</v>
      </c>
      <c r="F8" s="118">
        <v>3.25</v>
      </c>
      <c r="G8" s="118">
        <v>33.39</v>
      </c>
      <c r="H8" s="118">
        <v>8.85</v>
      </c>
      <c r="I8" s="36">
        <f t="shared" ref="I8:I23" si="3">SUM(F8:H8)</f>
        <v>45.49</v>
      </c>
      <c r="J8" s="118">
        <v>322.41000000000003</v>
      </c>
      <c r="K8" s="118">
        <v>33.39</v>
      </c>
      <c r="L8" s="118">
        <v>8.85</v>
      </c>
      <c r="M8" s="36">
        <f t="shared" ref="M8:M23" si="4">SUM(J8:L8)</f>
        <v>364.65000000000003</v>
      </c>
      <c r="N8" s="118">
        <v>241.32</v>
      </c>
      <c r="O8" s="119">
        <v>33.380000000000003</v>
      </c>
      <c r="P8" s="119">
        <v>8.85</v>
      </c>
      <c r="Q8" s="112">
        <f>N8+P8+O8</f>
        <v>283.55</v>
      </c>
      <c r="R8" s="119">
        <v>70.5</v>
      </c>
      <c r="S8" s="119"/>
      <c r="T8" s="119"/>
      <c r="U8" s="119">
        <f t="shared" ref="U8:U23" si="5">B8+F8+J8+N8</f>
        <v>1336.09</v>
      </c>
      <c r="V8" s="119">
        <f t="shared" si="0"/>
        <v>203.44</v>
      </c>
      <c r="W8" s="119">
        <f>D8+H8+L8+P8</f>
        <v>35.4</v>
      </c>
      <c r="X8" s="119">
        <f t="shared" ref="X8:X23" si="6">+T8</f>
        <v>0</v>
      </c>
      <c r="Y8" s="107">
        <f t="shared" ref="Y8:Y23" si="7">U8+V8+W8+X8</f>
        <v>1574.93</v>
      </c>
    </row>
    <row r="9" spans="1:25" s="1" customFormat="1" ht="19.5" thickBot="1" x14ac:dyDescent="0.35">
      <c r="A9" s="109" t="s">
        <v>22</v>
      </c>
      <c r="B9" s="118">
        <v>880.38</v>
      </c>
      <c r="C9" s="118">
        <v>36.75</v>
      </c>
      <c r="D9" s="118">
        <v>12.83</v>
      </c>
      <c r="E9" s="36">
        <f t="shared" si="2"/>
        <v>929.96</v>
      </c>
      <c r="F9" s="118">
        <v>194.35</v>
      </c>
      <c r="G9" s="118">
        <v>37.11</v>
      </c>
      <c r="H9" s="118">
        <v>12.83</v>
      </c>
      <c r="I9" s="36">
        <f t="shared" si="3"/>
        <v>244.29</v>
      </c>
      <c r="J9" s="118">
        <v>465.58</v>
      </c>
      <c r="K9" s="118">
        <v>37.11</v>
      </c>
      <c r="L9" s="118">
        <v>12.83</v>
      </c>
      <c r="M9" s="36">
        <f t="shared" si="4"/>
        <v>515.52</v>
      </c>
      <c r="N9" s="118">
        <v>661.73</v>
      </c>
      <c r="O9" s="119">
        <v>37.11</v>
      </c>
      <c r="P9" s="119">
        <v>12.83</v>
      </c>
      <c r="Q9" s="112">
        <f>N9+P9+O9</f>
        <v>711.67000000000007</v>
      </c>
      <c r="R9" s="119">
        <v>326.25</v>
      </c>
      <c r="S9" s="119">
        <v>104.75</v>
      </c>
      <c r="T9" s="119"/>
      <c r="U9" s="119">
        <f t="shared" si="5"/>
        <v>2202.04</v>
      </c>
      <c r="V9" s="119">
        <f t="shared" si="0"/>
        <v>579.07999999999993</v>
      </c>
      <c r="W9" s="119">
        <f>D9+H9+L9+P9</f>
        <v>51.32</v>
      </c>
      <c r="X9" s="119">
        <f t="shared" si="6"/>
        <v>0</v>
      </c>
      <c r="Y9" s="107">
        <f>U9+V9+W9+X9</f>
        <v>2832.44</v>
      </c>
    </row>
    <row r="10" spans="1:25" ht="19.5" thickBot="1" x14ac:dyDescent="0.35">
      <c r="A10" s="109" t="s">
        <v>42</v>
      </c>
      <c r="B10" s="118"/>
      <c r="C10" s="118"/>
      <c r="D10" s="118"/>
      <c r="E10" s="36">
        <f t="shared" si="2"/>
        <v>0</v>
      </c>
      <c r="F10" s="118"/>
      <c r="G10" s="118"/>
      <c r="H10" s="118"/>
      <c r="I10" s="36">
        <f t="shared" si="3"/>
        <v>0</v>
      </c>
      <c r="J10" s="118"/>
      <c r="K10" s="118"/>
      <c r="L10" s="118"/>
      <c r="M10" s="36">
        <f t="shared" si="4"/>
        <v>0</v>
      </c>
      <c r="N10" s="118"/>
      <c r="O10" s="119"/>
      <c r="P10" s="119"/>
      <c r="Q10" s="112">
        <f t="shared" ref="Q10:Q23" si="8">N10+P10+O10</f>
        <v>0</v>
      </c>
      <c r="R10" s="119"/>
      <c r="S10" s="119"/>
      <c r="T10" s="119"/>
      <c r="U10" s="119">
        <f t="shared" si="5"/>
        <v>0</v>
      </c>
      <c r="V10" s="119">
        <f t="shared" si="0"/>
        <v>0</v>
      </c>
      <c r="W10" s="119">
        <f t="shared" si="1"/>
        <v>0</v>
      </c>
      <c r="X10" s="119">
        <f t="shared" si="6"/>
        <v>0</v>
      </c>
      <c r="Y10" s="107">
        <f t="shared" si="7"/>
        <v>0</v>
      </c>
    </row>
    <row r="11" spans="1:25" ht="19.5" thickBot="1" x14ac:dyDescent="0.35">
      <c r="A11" s="109" t="s">
        <v>23</v>
      </c>
      <c r="B11" s="118">
        <v>4520.99</v>
      </c>
      <c r="C11" s="119">
        <v>197.74</v>
      </c>
      <c r="D11" s="119">
        <v>31.2</v>
      </c>
      <c r="E11" s="36">
        <f t="shared" si="2"/>
        <v>4749.9299999999994</v>
      </c>
      <c r="F11" s="118">
        <v>453.4</v>
      </c>
      <c r="G11" s="119">
        <v>201.89</v>
      </c>
      <c r="H11" s="119">
        <v>31.2</v>
      </c>
      <c r="I11" s="36">
        <f t="shared" si="3"/>
        <v>686.49</v>
      </c>
      <c r="J11" s="118">
        <v>2267.75</v>
      </c>
      <c r="K11" s="119">
        <v>201.86</v>
      </c>
      <c r="L11" s="119">
        <v>31.2</v>
      </c>
      <c r="M11" s="36">
        <f t="shared" si="4"/>
        <v>2500.81</v>
      </c>
      <c r="N11" s="118">
        <v>3658.74</v>
      </c>
      <c r="O11" s="119">
        <v>201.86</v>
      </c>
      <c r="P11" s="119">
        <v>31.2</v>
      </c>
      <c r="Q11" s="112">
        <f t="shared" si="8"/>
        <v>3891.7999999999997</v>
      </c>
      <c r="R11" s="119">
        <v>776.25</v>
      </c>
      <c r="S11" s="119">
        <v>40.75</v>
      </c>
      <c r="T11" s="119"/>
      <c r="U11" s="119">
        <f t="shared" si="5"/>
        <v>10900.88</v>
      </c>
      <c r="V11" s="119">
        <f t="shared" si="0"/>
        <v>1620.35</v>
      </c>
      <c r="W11" s="119">
        <f t="shared" si="1"/>
        <v>124.8</v>
      </c>
      <c r="X11" s="119">
        <f t="shared" si="6"/>
        <v>0</v>
      </c>
      <c r="Y11" s="107">
        <f t="shared" si="7"/>
        <v>12646.029999999999</v>
      </c>
    </row>
    <row r="12" spans="1:25" ht="19.5" thickBot="1" x14ac:dyDescent="0.35">
      <c r="A12" s="109" t="s">
        <v>24</v>
      </c>
      <c r="B12" s="118"/>
      <c r="C12" s="119"/>
      <c r="D12" s="119"/>
      <c r="E12" s="36">
        <f t="shared" si="2"/>
        <v>0</v>
      </c>
      <c r="F12" s="118"/>
      <c r="G12" s="119"/>
      <c r="H12" s="119"/>
      <c r="I12" s="36">
        <f t="shared" si="3"/>
        <v>0</v>
      </c>
      <c r="J12" s="118"/>
      <c r="K12" s="119"/>
      <c r="L12" s="119"/>
      <c r="M12" s="36">
        <f t="shared" si="4"/>
        <v>0</v>
      </c>
      <c r="N12" s="118"/>
      <c r="O12" s="119"/>
      <c r="P12" s="119"/>
      <c r="Q12" s="112">
        <f t="shared" si="8"/>
        <v>0</v>
      </c>
      <c r="R12" s="119"/>
      <c r="S12" s="119"/>
      <c r="T12" s="119"/>
      <c r="U12" s="119">
        <f t="shared" si="5"/>
        <v>0</v>
      </c>
      <c r="V12" s="119">
        <f t="shared" si="0"/>
        <v>0</v>
      </c>
      <c r="W12" s="119">
        <f t="shared" si="1"/>
        <v>0</v>
      </c>
      <c r="X12" s="119">
        <f t="shared" si="6"/>
        <v>0</v>
      </c>
      <c r="Y12" s="107">
        <f t="shared" si="7"/>
        <v>0</v>
      </c>
    </row>
    <row r="13" spans="1:25" ht="19.5" thickBot="1" x14ac:dyDescent="0.35">
      <c r="A13" s="109" t="s">
        <v>25</v>
      </c>
      <c r="B13" s="118">
        <v>123.82</v>
      </c>
      <c r="C13" s="119">
        <v>18.010000000000002</v>
      </c>
      <c r="D13" s="119">
        <v>9.9499999999999993</v>
      </c>
      <c r="E13" s="36">
        <f t="shared" si="2"/>
        <v>151.77999999999997</v>
      </c>
      <c r="F13" s="118">
        <v>191.36</v>
      </c>
      <c r="G13" s="119">
        <v>17.48</v>
      </c>
      <c r="H13" s="119">
        <v>9.9499999999999993</v>
      </c>
      <c r="I13" s="36">
        <f t="shared" si="3"/>
        <v>218.79</v>
      </c>
      <c r="J13" s="118">
        <v>235.93</v>
      </c>
      <c r="K13" s="119">
        <v>17.48</v>
      </c>
      <c r="L13" s="119">
        <v>9.9499999999999993</v>
      </c>
      <c r="M13" s="36">
        <f t="shared" si="4"/>
        <v>263.36</v>
      </c>
      <c r="N13" s="118">
        <v>284.39</v>
      </c>
      <c r="O13" s="119">
        <v>17.48</v>
      </c>
      <c r="P13" s="119">
        <v>9.9499999999999993</v>
      </c>
      <c r="Q13" s="112">
        <f t="shared" si="8"/>
        <v>311.82</v>
      </c>
      <c r="R13" s="119">
        <v>76.5</v>
      </c>
      <c r="S13" s="119">
        <v>25.5</v>
      </c>
      <c r="T13" s="119"/>
      <c r="U13" s="119">
        <f t="shared" si="5"/>
        <v>835.5</v>
      </c>
      <c r="V13" s="119">
        <f t="shared" si="0"/>
        <v>172.45</v>
      </c>
      <c r="W13" s="119">
        <f t="shared" si="1"/>
        <v>39.799999999999997</v>
      </c>
      <c r="X13" s="119">
        <f t="shared" si="6"/>
        <v>0</v>
      </c>
      <c r="Y13" s="107">
        <f t="shared" si="7"/>
        <v>1047.75</v>
      </c>
    </row>
    <row r="14" spans="1:25" ht="19.5" thickBot="1" x14ac:dyDescent="0.35">
      <c r="A14" s="109" t="s">
        <v>26</v>
      </c>
      <c r="B14" s="118"/>
      <c r="C14" s="119"/>
      <c r="D14" s="119"/>
      <c r="E14" s="36">
        <f t="shared" si="2"/>
        <v>0</v>
      </c>
      <c r="F14" s="118"/>
      <c r="G14" s="119"/>
      <c r="H14" s="119"/>
      <c r="I14" s="36">
        <f t="shared" si="3"/>
        <v>0</v>
      </c>
      <c r="J14" s="118"/>
      <c r="K14" s="119"/>
      <c r="L14" s="119"/>
      <c r="M14" s="36">
        <f t="shared" si="4"/>
        <v>0</v>
      </c>
      <c r="N14" s="118"/>
      <c r="O14" s="119"/>
      <c r="P14" s="119"/>
      <c r="Q14" s="112">
        <f t="shared" si="8"/>
        <v>0</v>
      </c>
      <c r="R14" s="119"/>
      <c r="S14" s="119"/>
      <c r="T14" s="119"/>
      <c r="U14" s="119">
        <f t="shared" si="5"/>
        <v>0</v>
      </c>
      <c r="V14" s="119">
        <f t="shared" si="0"/>
        <v>0</v>
      </c>
      <c r="W14" s="119">
        <f t="shared" si="1"/>
        <v>0</v>
      </c>
      <c r="X14" s="119">
        <f t="shared" si="6"/>
        <v>0</v>
      </c>
      <c r="Y14" s="107">
        <f t="shared" si="7"/>
        <v>0</v>
      </c>
    </row>
    <row r="15" spans="1:25" ht="19.5" thickBot="1" x14ac:dyDescent="0.35">
      <c r="A15" s="109" t="s">
        <v>27</v>
      </c>
      <c r="B15" s="118">
        <v>2670.69</v>
      </c>
      <c r="C15" s="119">
        <v>97.26</v>
      </c>
      <c r="D15" s="119">
        <v>22.81</v>
      </c>
      <c r="E15" s="36">
        <f t="shared" si="2"/>
        <v>2790.76</v>
      </c>
      <c r="F15" s="118">
        <v>539.07000000000005</v>
      </c>
      <c r="G15" s="119">
        <v>99.03</v>
      </c>
      <c r="H15" s="119">
        <v>22.81</v>
      </c>
      <c r="I15" s="36">
        <f t="shared" si="3"/>
        <v>660.91</v>
      </c>
      <c r="J15" s="118">
        <v>1215.6300000000001</v>
      </c>
      <c r="K15" s="119">
        <v>99.01</v>
      </c>
      <c r="L15" s="119">
        <v>22.81</v>
      </c>
      <c r="M15" s="36">
        <f t="shared" si="4"/>
        <v>1337.45</v>
      </c>
      <c r="N15" s="118">
        <v>1862.99</v>
      </c>
      <c r="O15" s="119">
        <v>99</v>
      </c>
      <c r="P15" s="119">
        <v>22.81</v>
      </c>
      <c r="Q15" s="112">
        <f t="shared" si="8"/>
        <v>1984.8</v>
      </c>
      <c r="R15" s="119">
        <v>1935</v>
      </c>
      <c r="S15" s="119">
        <v>683</v>
      </c>
      <c r="T15" s="119"/>
      <c r="U15" s="119">
        <f t="shared" si="5"/>
        <v>6288.38</v>
      </c>
      <c r="V15" s="119">
        <f t="shared" si="0"/>
        <v>3012.3</v>
      </c>
      <c r="W15" s="119">
        <f t="shared" si="1"/>
        <v>91.24</v>
      </c>
      <c r="X15" s="119">
        <f t="shared" si="6"/>
        <v>0</v>
      </c>
      <c r="Y15" s="107">
        <f t="shared" si="7"/>
        <v>9391.92</v>
      </c>
    </row>
    <row r="16" spans="1:25" ht="19.5" thickBot="1" x14ac:dyDescent="0.35">
      <c r="A16" s="109" t="s">
        <v>28</v>
      </c>
      <c r="B16" s="118"/>
      <c r="C16" s="119"/>
      <c r="D16" s="119"/>
      <c r="E16" s="36">
        <f t="shared" si="2"/>
        <v>0</v>
      </c>
      <c r="F16" s="118"/>
      <c r="G16" s="119"/>
      <c r="H16" s="119"/>
      <c r="I16" s="36">
        <f t="shared" si="3"/>
        <v>0</v>
      </c>
      <c r="J16" s="118"/>
      <c r="K16" s="119"/>
      <c r="L16" s="119"/>
      <c r="M16" s="36">
        <f t="shared" si="4"/>
        <v>0</v>
      </c>
      <c r="N16" s="118"/>
      <c r="O16" s="119"/>
      <c r="P16" s="119"/>
      <c r="Q16" s="112">
        <f t="shared" si="8"/>
        <v>0</v>
      </c>
      <c r="R16" s="119"/>
      <c r="S16" s="119"/>
      <c r="T16" s="119"/>
      <c r="U16" s="119">
        <f t="shared" si="5"/>
        <v>0</v>
      </c>
      <c r="V16" s="119">
        <f t="shared" si="0"/>
        <v>0</v>
      </c>
      <c r="W16" s="119">
        <f t="shared" si="1"/>
        <v>0</v>
      </c>
      <c r="X16" s="119">
        <f t="shared" si="6"/>
        <v>0</v>
      </c>
      <c r="Y16" s="107">
        <f t="shared" si="7"/>
        <v>0</v>
      </c>
    </row>
    <row r="17" spans="1:25" ht="19.5" thickBot="1" x14ac:dyDescent="0.35">
      <c r="A17" s="109" t="s">
        <v>29</v>
      </c>
      <c r="B17" s="118">
        <v>485.57</v>
      </c>
      <c r="C17" s="119"/>
      <c r="D17" s="119">
        <v>3.18</v>
      </c>
      <c r="E17" s="36">
        <f t="shared" si="2"/>
        <v>488.75</v>
      </c>
      <c r="F17" s="118">
        <v>99.01</v>
      </c>
      <c r="G17" s="119"/>
      <c r="H17" s="119"/>
      <c r="I17" s="36">
        <f t="shared" si="3"/>
        <v>99.01</v>
      </c>
      <c r="J17" s="118">
        <v>321.33999999999997</v>
      </c>
      <c r="K17" s="119"/>
      <c r="L17" s="119"/>
      <c r="M17" s="36">
        <f t="shared" si="4"/>
        <v>321.33999999999997</v>
      </c>
      <c r="N17" s="118">
        <v>107.93</v>
      </c>
      <c r="O17" s="119">
        <v>106.18</v>
      </c>
      <c r="P17" s="119"/>
      <c r="Q17" s="112">
        <f t="shared" si="8"/>
        <v>214.11</v>
      </c>
      <c r="R17" s="119"/>
      <c r="S17" s="119"/>
      <c r="T17" s="119"/>
      <c r="U17" s="119">
        <f t="shared" si="5"/>
        <v>1013.8500000000001</v>
      </c>
      <c r="V17" s="119">
        <f t="shared" si="0"/>
        <v>106.18</v>
      </c>
      <c r="W17" s="119">
        <f t="shared" si="1"/>
        <v>3.18</v>
      </c>
      <c r="X17" s="119">
        <f t="shared" si="6"/>
        <v>0</v>
      </c>
      <c r="Y17" s="107">
        <f t="shared" si="7"/>
        <v>1123.2100000000003</v>
      </c>
    </row>
    <row r="18" spans="1:25" ht="19.5" thickBot="1" x14ac:dyDescent="0.35">
      <c r="A18" s="109" t="s">
        <v>30</v>
      </c>
      <c r="B18" s="118">
        <v>162.79</v>
      </c>
      <c r="C18" s="119">
        <v>11.95</v>
      </c>
      <c r="D18" s="119">
        <v>4.78</v>
      </c>
      <c r="E18" s="36">
        <f t="shared" si="2"/>
        <v>179.51999999999998</v>
      </c>
      <c r="F18" s="118"/>
      <c r="G18" s="119"/>
      <c r="H18" s="119"/>
      <c r="I18" s="36">
        <f t="shared" si="3"/>
        <v>0</v>
      </c>
      <c r="J18" s="118">
        <v>111.68</v>
      </c>
      <c r="K18" s="119"/>
      <c r="L18" s="119"/>
      <c r="M18" s="36">
        <f t="shared" si="4"/>
        <v>111.68</v>
      </c>
      <c r="N18" s="118">
        <v>130.18</v>
      </c>
      <c r="O18" s="119"/>
      <c r="P18" s="119"/>
      <c r="Q18" s="112">
        <f t="shared" si="8"/>
        <v>130.18</v>
      </c>
      <c r="R18" s="119"/>
      <c r="S18" s="119"/>
      <c r="T18" s="119"/>
      <c r="U18" s="119">
        <f t="shared" si="5"/>
        <v>404.65000000000003</v>
      </c>
      <c r="V18" s="119">
        <f t="shared" si="0"/>
        <v>11.95</v>
      </c>
      <c r="W18" s="119">
        <f t="shared" si="1"/>
        <v>4.78</v>
      </c>
      <c r="X18" s="119">
        <f t="shared" si="6"/>
        <v>0</v>
      </c>
      <c r="Y18" s="107">
        <f t="shared" si="7"/>
        <v>421.38</v>
      </c>
    </row>
    <row r="19" spans="1:25" ht="19.5" thickBot="1" x14ac:dyDescent="0.35">
      <c r="A19" s="109" t="s">
        <v>31</v>
      </c>
      <c r="B19" s="118"/>
      <c r="C19" s="119"/>
      <c r="D19" s="119"/>
      <c r="E19" s="36">
        <f t="shared" si="2"/>
        <v>0</v>
      </c>
      <c r="F19" s="118"/>
      <c r="G19" s="119"/>
      <c r="H19" s="119"/>
      <c r="I19" s="36">
        <f t="shared" si="3"/>
        <v>0</v>
      </c>
      <c r="J19" s="118"/>
      <c r="K19" s="119"/>
      <c r="L19" s="119"/>
      <c r="M19" s="36">
        <f t="shared" si="4"/>
        <v>0</v>
      </c>
      <c r="N19" s="118"/>
      <c r="O19" s="119"/>
      <c r="P19" s="119"/>
      <c r="Q19" s="112">
        <f t="shared" si="8"/>
        <v>0</v>
      </c>
      <c r="R19" s="119"/>
      <c r="S19" s="119"/>
      <c r="T19" s="119"/>
      <c r="U19" s="119">
        <f t="shared" si="5"/>
        <v>0</v>
      </c>
      <c r="V19" s="119">
        <f t="shared" si="0"/>
        <v>0</v>
      </c>
      <c r="W19" s="119">
        <f t="shared" si="1"/>
        <v>0</v>
      </c>
      <c r="X19" s="119">
        <f t="shared" si="6"/>
        <v>0</v>
      </c>
      <c r="Y19" s="107">
        <f t="shared" si="7"/>
        <v>0</v>
      </c>
    </row>
    <row r="20" spans="1:25" ht="19.5" thickBot="1" x14ac:dyDescent="0.35">
      <c r="A20" s="109" t="s">
        <v>32</v>
      </c>
      <c r="B20" s="118">
        <v>234.56</v>
      </c>
      <c r="C20" s="119">
        <v>27.81</v>
      </c>
      <c r="D20" s="119">
        <v>7.32</v>
      </c>
      <c r="E20" s="36">
        <f t="shared" si="2"/>
        <v>269.69</v>
      </c>
      <c r="F20" s="118">
        <v>212.48</v>
      </c>
      <c r="G20" s="119">
        <v>28.330000000000002</v>
      </c>
      <c r="H20" s="119">
        <v>7.32</v>
      </c>
      <c r="I20" s="36">
        <f t="shared" si="3"/>
        <v>248.13</v>
      </c>
      <c r="J20" s="118">
        <v>367.82</v>
      </c>
      <c r="K20" s="119">
        <v>28.32</v>
      </c>
      <c r="L20" s="119">
        <v>7.32</v>
      </c>
      <c r="M20" s="36">
        <f t="shared" si="4"/>
        <v>403.46</v>
      </c>
      <c r="N20" s="118">
        <v>623.71</v>
      </c>
      <c r="O20" s="119">
        <v>28.32</v>
      </c>
      <c r="P20" s="119">
        <v>7.32</v>
      </c>
      <c r="Q20" s="112">
        <f t="shared" si="8"/>
        <v>659.35000000000014</v>
      </c>
      <c r="R20" s="119">
        <v>589.75</v>
      </c>
      <c r="S20" s="119">
        <v>211.25</v>
      </c>
      <c r="T20" s="119">
        <v>9.2799999999999994</v>
      </c>
      <c r="U20" s="119">
        <f t="shared" si="5"/>
        <v>1438.57</v>
      </c>
      <c r="V20" s="119">
        <f>C20+G20+K20+O20+R20+S20</f>
        <v>913.78</v>
      </c>
      <c r="W20" s="119">
        <f t="shared" si="1"/>
        <v>29.28</v>
      </c>
      <c r="X20" s="119">
        <f t="shared" si="6"/>
        <v>9.2799999999999994</v>
      </c>
      <c r="Y20" s="107">
        <f t="shared" si="7"/>
        <v>2390.9100000000003</v>
      </c>
    </row>
    <row r="21" spans="1:25" ht="19.5" thickBot="1" x14ac:dyDescent="0.35">
      <c r="A21" s="109" t="s">
        <v>33</v>
      </c>
      <c r="B21" s="118">
        <v>35.229999999999997</v>
      </c>
      <c r="C21" s="119">
        <v>7.55</v>
      </c>
      <c r="D21" s="119">
        <v>2.48</v>
      </c>
      <c r="E21" s="36">
        <f t="shared" si="2"/>
        <v>45.259999999999991</v>
      </c>
      <c r="F21" s="118">
        <v>7.05</v>
      </c>
      <c r="G21" s="119">
        <v>7.54</v>
      </c>
      <c r="H21" s="119">
        <v>2.48</v>
      </c>
      <c r="I21" s="36">
        <f t="shared" si="3"/>
        <v>17.07</v>
      </c>
      <c r="J21" s="118">
        <v>75.2</v>
      </c>
      <c r="K21" s="119">
        <v>7.54</v>
      </c>
      <c r="L21" s="119">
        <v>2.48</v>
      </c>
      <c r="M21" s="36">
        <f t="shared" si="4"/>
        <v>85.220000000000013</v>
      </c>
      <c r="N21" s="118">
        <v>36.64</v>
      </c>
      <c r="O21" s="119">
        <v>7.54</v>
      </c>
      <c r="P21" s="119">
        <v>2.48</v>
      </c>
      <c r="Q21" s="112">
        <f t="shared" si="8"/>
        <v>46.66</v>
      </c>
      <c r="R21" s="119">
        <v>30.75</v>
      </c>
      <c r="S21" s="119"/>
      <c r="T21" s="119"/>
      <c r="U21" s="119">
        <f t="shared" si="5"/>
        <v>154.12</v>
      </c>
      <c r="V21" s="119">
        <f t="shared" si="0"/>
        <v>60.92</v>
      </c>
      <c r="W21" s="119">
        <f t="shared" si="1"/>
        <v>9.92</v>
      </c>
      <c r="X21" s="119">
        <f t="shared" si="6"/>
        <v>0</v>
      </c>
      <c r="Y21" s="107">
        <f t="shared" si="7"/>
        <v>224.96</v>
      </c>
    </row>
    <row r="22" spans="1:25" ht="19.5" thickBot="1" x14ac:dyDescent="0.35">
      <c r="A22" s="109" t="s">
        <v>34</v>
      </c>
      <c r="B22" s="118"/>
      <c r="C22" s="119"/>
      <c r="D22" s="119"/>
      <c r="E22" s="36">
        <f t="shared" si="2"/>
        <v>0</v>
      </c>
      <c r="F22" s="118"/>
      <c r="G22" s="119"/>
      <c r="H22" s="119"/>
      <c r="I22" s="36">
        <f t="shared" si="3"/>
        <v>0</v>
      </c>
      <c r="J22" s="118"/>
      <c r="K22" s="119"/>
      <c r="L22" s="119"/>
      <c r="M22" s="36">
        <f t="shared" si="4"/>
        <v>0</v>
      </c>
      <c r="N22" s="118"/>
      <c r="O22" s="119"/>
      <c r="P22" s="119"/>
      <c r="Q22" s="112">
        <f t="shared" si="8"/>
        <v>0</v>
      </c>
      <c r="R22" s="119"/>
      <c r="S22" s="119"/>
      <c r="T22" s="119"/>
      <c r="U22" s="119">
        <f t="shared" si="5"/>
        <v>0</v>
      </c>
      <c r="V22" s="119">
        <f t="shared" si="0"/>
        <v>0</v>
      </c>
      <c r="W22" s="119">
        <f t="shared" si="1"/>
        <v>0</v>
      </c>
      <c r="X22" s="119">
        <f t="shared" si="6"/>
        <v>0</v>
      </c>
      <c r="Y22" s="107">
        <f t="shared" si="7"/>
        <v>0</v>
      </c>
    </row>
    <row r="23" spans="1:25" ht="19.5" thickBot="1" x14ac:dyDescent="0.35">
      <c r="A23" s="109" t="s">
        <v>35</v>
      </c>
      <c r="B23" s="118"/>
      <c r="C23" s="119"/>
      <c r="D23" s="119"/>
      <c r="E23" s="36">
        <f t="shared" si="2"/>
        <v>0</v>
      </c>
      <c r="F23" s="118"/>
      <c r="G23" s="119"/>
      <c r="H23" s="119"/>
      <c r="I23" s="36">
        <f t="shared" si="3"/>
        <v>0</v>
      </c>
      <c r="J23" s="118"/>
      <c r="K23" s="119"/>
      <c r="L23" s="119"/>
      <c r="M23" s="36">
        <f t="shared" si="4"/>
        <v>0</v>
      </c>
      <c r="N23" s="118"/>
      <c r="O23" s="119"/>
      <c r="P23" s="119"/>
      <c r="Q23" s="112">
        <f t="shared" si="8"/>
        <v>0</v>
      </c>
      <c r="R23" s="119"/>
      <c r="S23" s="119"/>
      <c r="T23" s="119"/>
      <c r="U23" s="119">
        <f t="shared" si="5"/>
        <v>0</v>
      </c>
      <c r="V23" s="119">
        <f t="shared" si="0"/>
        <v>0</v>
      </c>
      <c r="W23" s="119">
        <f t="shared" si="1"/>
        <v>0</v>
      </c>
      <c r="X23" s="119">
        <f t="shared" si="6"/>
        <v>0</v>
      </c>
      <c r="Y23" s="107">
        <f t="shared" si="7"/>
        <v>0</v>
      </c>
    </row>
    <row r="24" spans="1:25" ht="19.5" thickBot="1" x14ac:dyDescent="0.35">
      <c r="A24" s="110" t="s">
        <v>57</v>
      </c>
      <c r="B24" s="76">
        <f>SUM(B7:B23)</f>
        <v>9891.34</v>
      </c>
      <c r="C24" s="76">
        <f>SUM(C7:C23)</f>
        <v>569.66999999999996</v>
      </c>
      <c r="D24" s="76">
        <f>SUM(D7:D23)</f>
        <v>159.22</v>
      </c>
      <c r="E24" s="76">
        <f>B24+D24+C24</f>
        <v>10620.23</v>
      </c>
      <c r="F24" s="76">
        <f>SUM(F7:F23)</f>
        <v>1707.1</v>
      </c>
      <c r="G24" s="76">
        <f>SUM(G7:G23)</f>
        <v>565.81000000000006</v>
      </c>
      <c r="H24" s="76">
        <f>SUM(H7:H23)</f>
        <v>151.26</v>
      </c>
      <c r="I24" s="76">
        <f>SUM(F24:H24)</f>
        <v>2424.17</v>
      </c>
      <c r="J24" s="76">
        <f>SUM(J7:J23)</f>
        <v>6551.26</v>
      </c>
      <c r="K24" s="76">
        <f>SUM(K7:K23)</f>
        <v>565.73</v>
      </c>
      <c r="L24" s="76">
        <f>SUM(L7:L23)</f>
        <v>151.26</v>
      </c>
      <c r="M24" s="76">
        <f>SUM(J24:L24)</f>
        <v>7268.25</v>
      </c>
      <c r="N24" s="76">
        <f>SUM(N7:N23)</f>
        <v>8116.2300000000005</v>
      </c>
      <c r="O24" s="76">
        <f t="shared" ref="O24" si="9">SUM(O7:O23)</f>
        <v>671.88</v>
      </c>
      <c r="P24" s="76">
        <f>SUM(P7:P23)</f>
        <v>151.26</v>
      </c>
      <c r="Q24" s="105">
        <f>N24+P24+O24</f>
        <v>8939.369999999999</v>
      </c>
      <c r="R24" s="105">
        <f t="shared" ref="R24:S24" si="10">SUM(R7:R23)</f>
        <v>3805</v>
      </c>
      <c r="S24" s="105">
        <f t="shared" si="10"/>
        <v>1247.25</v>
      </c>
      <c r="T24" s="105">
        <f t="shared" ref="T24:Y24" si="11">SUM(T7:T23)</f>
        <v>9.2799999999999994</v>
      </c>
      <c r="U24" s="76">
        <f t="shared" si="11"/>
        <v>26265.93</v>
      </c>
      <c r="V24" s="76">
        <f t="shared" si="11"/>
        <v>7425.34</v>
      </c>
      <c r="W24" s="76">
        <f t="shared" si="11"/>
        <v>612.99999999999989</v>
      </c>
      <c r="X24" s="76">
        <f t="shared" si="11"/>
        <v>9.2799999999999994</v>
      </c>
      <c r="Y24" s="76">
        <f t="shared" si="11"/>
        <v>34313.549999999996</v>
      </c>
    </row>
    <row r="25" spans="1:25" x14ac:dyDescent="0.25">
      <c r="F25" s="143"/>
      <c r="G25" s="143"/>
      <c r="H25" s="143"/>
      <c r="I25" s="143"/>
      <c r="J25" s="143"/>
      <c r="K25" s="143"/>
      <c r="L25" s="143"/>
      <c r="M25" s="143"/>
      <c r="N25" s="143"/>
      <c r="O25" s="143"/>
      <c r="P25" s="143"/>
      <c r="Q25" s="143"/>
      <c r="R25" s="143"/>
      <c r="S25" s="143"/>
      <c r="T25" s="143"/>
      <c r="U25" s="143"/>
      <c r="V25" s="143"/>
      <c r="W25" s="143"/>
    </row>
    <row r="26" spans="1:25" ht="18.75" x14ac:dyDescent="0.3">
      <c r="A26" s="62"/>
      <c r="E26" s="7"/>
      <c r="F26" s="143"/>
      <c r="G26" s="143"/>
      <c r="H26" s="143"/>
      <c r="I26" s="143"/>
      <c r="J26" s="143"/>
      <c r="K26" s="143"/>
      <c r="L26" s="143"/>
      <c r="M26" s="143"/>
      <c r="N26" s="143"/>
      <c r="O26" s="143"/>
      <c r="P26" s="143"/>
      <c r="Q26" s="143"/>
      <c r="R26" s="143"/>
      <c r="S26" s="143"/>
      <c r="T26" s="143"/>
      <c r="U26" s="143"/>
      <c r="V26" s="143"/>
      <c r="W26" s="153"/>
      <c r="Y26" s="2"/>
    </row>
    <row r="27" spans="1:25" x14ac:dyDescent="0.25">
      <c r="U27" s="7"/>
    </row>
    <row r="28" spans="1:25" x14ac:dyDescent="0.25">
      <c r="U28" s="2"/>
    </row>
    <row r="33" spans="1:13" ht="15.75" thickBot="1" x14ac:dyDescent="0.3"/>
    <row r="34" spans="1:13" ht="23.1" customHeight="1" thickBot="1" x14ac:dyDescent="0.3">
      <c r="A34" s="262" t="s">
        <v>148</v>
      </c>
      <c r="B34" s="213" t="s">
        <v>286</v>
      </c>
      <c r="C34" s="214"/>
      <c r="D34" s="215"/>
      <c r="E34" s="213" t="s">
        <v>287</v>
      </c>
      <c r="F34" s="214"/>
      <c r="G34" s="214"/>
      <c r="H34" s="231" t="s">
        <v>256</v>
      </c>
      <c r="I34" s="231" t="s">
        <v>257</v>
      </c>
      <c r="J34" s="231" t="s">
        <v>258</v>
      </c>
    </row>
    <row r="35" spans="1:13" ht="75.75" thickBot="1" x14ac:dyDescent="0.35">
      <c r="A35" s="263"/>
      <c r="B35" s="188" t="s">
        <v>250</v>
      </c>
      <c r="C35" s="123" t="s">
        <v>251</v>
      </c>
      <c r="D35" s="123" t="s">
        <v>252</v>
      </c>
      <c r="E35" s="188" t="s">
        <v>253</v>
      </c>
      <c r="F35" s="123" t="s">
        <v>254</v>
      </c>
      <c r="G35" s="189" t="s">
        <v>255</v>
      </c>
      <c r="H35" s="264"/>
      <c r="I35" s="264"/>
      <c r="J35" s="264"/>
    </row>
    <row r="36" spans="1:13" ht="19.5" thickBot="1" x14ac:dyDescent="0.35">
      <c r="A36" s="108" t="s">
        <v>20</v>
      </c>
      <c r="B36" s="176">
        <v>1691.8301634899999</v>
      </c>
      <c r="C36" s="176">
        <v>786.15</v>
      </c>
      <c r="D36" s="176">
        <v>181.99860340000299</v>
      </c>
      <c r="E36" s="176">
        <f>+B36</f>
        <v>1691.8301634899999</v>
      </c>
      <c r="F36" s="177">
        <v>223.26168000000001</v>
      </c>
      <c r="G36" s="177">
        <v>744.88860299999999</v>
      </c>
      <c r="H36" s="175">
        <f t="shared" ref="H36:H45" si="12">SUM(E36:G36)</f>
        <v>2659.9804464899998</v>
      </c>
      <c r="I36" s="192"/>
      <c r="J36" s="175">
        <f>+H36+I36</f>
        <v>2659.9804464899998</v>
      </c>
      <c r="L36" s="38"/>
      <c r="M36" s="191"/>
    </row>
    <row r="37" spans="1:13" ht="19.5" thickBot="1" x14ac:dyDescent="0.35">
      <c r="A37" s="133" t="s">
        <v>158</v>
      </c>
      <c r="B37" s="171">
        <f>SUM(B36)</f>
        <v>1691.8301634899999</v>
      </c>
      <c r="C37" s="171">
        <f t="shared" ref="C37:G37" si="13">SUM(C36)</f>
        <v>786.15</v>
      </c>
      <c r="D37" s="171">
        <f>SUM(D36)</f>
        <v>181.99860340000299</v>
      </c>
      <c r="E37" s="171">
        <f t="shared" si="13"/>
        <v>1691.8301634899999</v>
      </c>
      <c r="F37" s="171">
        <f t="shared" si="13"/>
        <v>223.26168000000001</v>
      </c>
      <c r="G37" s="171">
        <f t="shared" si="13"/>
        <v>744.88860299999999</v>
      </c>
      <c r="H37" s="171">
        <f t="shared" si="12"/>
        <v>2659.9804464899998</v>
      </c>
      <c r="I37" s="193" t="s">
        <v>249</v>
      </c>
      <c r="J37" s="171">
        <f>+J36</f>
        <v>2659.9804464899998</v>
      </c>
      <c r="L37" s="38"/>
      <c r="M37" s="191"/>
    </row>
    <row r="38" spans="1:13" ht="19.5" thickBot="1" x14ac:dyDescent="0.35">
      <c r="A38" s="108" t="s">
        <v>21</v>
      </c>
      <c r="B38" s="176">
        <v>1329.8505495700001</v>
      </c>
      <c r="C38" s="177">
        <v>17.6877</v>
      </c>
      <c r="D38" s="177">
        <v>221.12761107</v>
      </c>
      <c r="E38" s="175">
        <f>+B38</f>
        <v>1329.8505495700001</v>
      </c>
      <c r="F38" s="177">
        <v>35.375398300000001</v>
      </c>
      <c r="G38" s="177">
        <v>203.43991464000001</v>
      </c>
      <c r="H38" s="175">
        <f t="shared" si="12"/>
        <v>1568.6658625100001</v>
      </c>
      <c r="I38" s="192"/>
      <c r="J38" s="175">
        <f t="shared" ref="J38:J46" si="14">+H38+I38</f>
        <v>1568.6658625100001</v>
      </c>
      <c r="L38" s="38"/>
      <c r="M38" s="191"/>
    </row>
    <row r="39" spans="1:13" ht="19.5" thickBot="1" x14ac:dyDescent="0.35">
      <c r="A39" s="108" t="s">
        <v>121</v>
      </c>
      <c r="B39" s="176">
        <v>917.12062969999999</v>
      </c>
      <c r="C39" s="177">
        <v>3.1707900000000002</v>
      </c>
      <c r="D39" s="192"/>
      <c r="E39" s="175">
        <f t="shared" ref="E39:E46" si="15">+B39</f>
        <v>917.12062969999999</v>
      </c>
      <c r="F39" s="177">
        <f t="shared" ref="F39:F46" si="16">+C39</f>
        <v>3.1707900000000002</v>
      </c>
      <c r="G39" s="192"/>
      <c r="H39" s="175">
        <f t="shared" si="12"/>
        <v>920.29141970000001</v>
      </c>
      <c r="I39" s="192"/>
      <c r="J39" s="175">
        <f t="shared" si="14"/>
        <v>920.29141970000001</v>
      </c>
      <c r="L39" s="38"/>
      <c r="M39" s="191"/>
    </row>
    <row r="40" spans="1:13" ht="19.5" thickBot="1" x14ac:dyDescent="0.35">
      <c r="A40" s="108" t="s">
        <v>30</v>
      </c>
      <c r="B40" s="176">
        <v>387.49303089</v>
      </c>
      <c r="C40" s="177"/>
      <c r="D40" s="192"/>
      <c r="E40" s="175">
        <f>+B40</f>
        <v>387.49303089</v>
      </c>
      <c r="F40" s="177">
        <f t="shared" si="16"/>
        <v>0</v>
      </c>
      <c r="G40" s="192"/>
      <c r="H40" s="175">
        <f t="shared" si="12"/>
        <v>387.49303089</v>
      </c>
      <c r="I40" s="192"/>
      <c r="J40" s="175">
        <f t="shared" si="14"/>
        <v>387.49303089</v>
      </c>
      <c r="L40" s="38"/>
      <c r="M40" s="191"/>
    </row>
    <row r="41" spans="1:13" ht="19.5" thickBot="1" x14ac:dyDescent="0.35">
      <c r="A41" s="108" t="s">
        <v>213</v>
      </c>
      <c r="B41" s="176">
        <v>2201.9561754900001</v>
      </c>
      <c r="C41" s="177">
        <v>51.298319999999997</v>
      </c>
      <c r="D41" s="200">
        <v>579.07858163999902</v>
      </c>
      <c r="E41" s="175">
        <f t="shared" si="15"/>
        <v>2201.9561754900001</v>
      </c>
      <c r="F41" s="177">
        <f t="shared" si="16"/>
        <v>51.298319999999997</v>
      </c>
      <c r="G41" s="200">
        <v>579.07858163999902</v>
      </c>
      <c r="H41" s="175">
        <f t="shared" si="12"/>
        <v>2832.3330771299989</v>
      </c>
      <c r="I41" s="192"/>
      <c r="J41" s="175">
        <f t="shared" si="14"/>
        <v>2832.3330771299989</v>
      </c>
      <c r="L41" s="38"/>
      <c r="M41" s="191"/>
    </row>
    <row r="42" spans="1:13" ht="19.5" thickBot="1" x14ac:dyDescent="0.35">
      <c r="A42" s="108" t="s">
        <v>23</v>
      </c>
      <c r="B42" s="176">
        <v>10895.212745930001</v>
      </c>
      <c r="C42" s="177">
        <v>124.7928</v>
      </c>
      <c r="D42" s="177">
        <v>1600.3473865399999</v>
      </c>
      <c r="E42" s="175">
        <f t="shared" si="15"/>
        <v>10895.212745930001</v>
      </c>
      <c r="F42" s="177">
        <f t="shared" si="16"/>
        <v>124.7928</v>
      </c>
      <c r="G42" s="177">
        <v>1600.3473865399999</v>
      </c>
      <c r="H42" s="175">
        <f>SUM(E42:G42)</f>
        <v>12620.352932469999</v>
      </c>
      <c r="I42" s="170"/>
      <c r="J42" s="175">
        <f t="shared" si="14"/>
        <v>12620.352932469999</v>
      </c>
      <c r="L42" s="38"/>
      <c r="M42" s="191"/>
    </row>
    <row r="43" spans="1:13" ht="19.5" thickBot="1" x14ac:dyDescent="0.35">
      <c r="A43" s="108" t="s">
        <v>25</v>
      </c>
      <c r="B43" s="176">
        <v>835.48598102000005</v>
      </c>
      <c r="C43" s="177">
        <v>39.787080000000003</v>
      </c>
      <c r="D43" s="197">
        <v>172.44780069000001</v>
      </c>
      <c r="E43" s="175">
        <f t="shared" si="15"/>
        <v>835.48598102000005</v>
      </c>
      <c r="F43" s="177">
        <f t="shared" si="16"/>
        <v>39.787080000000003</v>
      </c>
      <c r="G43" s="197">
        <v>172.44780069000001</v>
      </c>
      <c r="H43" s="175">
        <f t="shared" si="12"/>
        <v>1047.72086171</v>
      </c>
      <c r="I43" s="192"/>
      <c r="J43" s="175">
        <f t="shared" si="14"/>
        <v>1047.72086171</v>
      </c>
      <c r="L43" s="38"/>
      <c r="M43" s="191"/>
    </row>
    <row r="44" spans="1:13" ht="19.5" thickBot="1" x14ac:dyDescent="0.35">
      <c r="A44" s="108" t="s">
        <v>214</v>
      </c>
      <c r="B44" s="176">
        <v>1438.5564171799999</v>
      </c>
      <c r="C44" s="177">
        <v>21.938400000000001</v>
      </c>
      <c r="D44" s="177">
        <v>921.09279500000002</v>
      </c>
      <c r="E44" s="175">
        <f t="shared" si="15"/>
        <v>1438.5564171799999</v>
      </c>
      <c r="F44" s="177">
        <v>29.25119913</v>
      </c>
      <c r="G44" s="177">
        <v>913.77999572000101</v>
      </c>
      <c r="H44" s="175">
        <f t="shared" si="12"/>
        <v>2381.5876120300009</v>
      </c>
      <c r="I44" s="170">
        <v>9.26</v>
      </c>
      <c r="J44" s="175">
        <f t="shared" si="14"/>
        <v>2390.8476120300011</v>
      </c>
      <c r="L44" s="38"/>
      <c r="M44" s="191"/>
    </row>
    <row r="45" spans="1:13" ht="19.5" thickBot="1" x14ac:dyDescent="0.35">
      <c r="A45" s="108" t="s">
        <v>156</v>
      </c>
      <c r="B45" s="176">
        <v>154.10073260999999</v>
      </c>
      <c r="C45" s="177">
        <v>9.8834400000000002</v>
      </c>
      <c r="D45" s="192"/>
      <c r="E45" s="175">
        <f t="shared" si="15"/>
        <v>154.10073260999999</v>
      </c>
      <c r="F45" s="177">
        <f t="shared" si="16"/>
        <v>9.8834400000000002</v>
      </c>
      <c r="G45" s="192"/>
      <c r="H45" s="175">
        <f t="shared" si="12"/>
        <v>163.98417261</v>
      </c>
      <c r="I45" s="192"/>
      <c r="J45" s="175">
        <f t="shared" si="14"/>
        <v>163.98417261</v>
      </c>
      <c r="L45" s="38"/>
      <c r="M45" s="191"/>
    </row>
    <row r="46" spans="1:13" ht="19.5" thickBot="1" x14ac:dyDescent="0.35">
      <c r="A46" s="108" t="s">
        <v>215</v>
      </c>
      <c r="B46" s="176">
        <v>6288.1650746799996</v>
      </c>
      <c r="C46" s="177">
        <v>91.237440000000007</v>
      </c>
      <c r="D46" s="177">
        <v>3012.29999408</v>
      </c>
      <c r="E46" s="175">
        <f t="shared" si="15"/>
        <v>6288.1650746799996</v>
      </c>
      <c r="F46" s="177">
        <f t="shared" si="16"/>
        <v>91.237440000000007</v>
      </c>
      <c r="G46" s="177">
        <v>3012.29999408</v>
      </c>
      <c r="H46" s="175">
        <f>SUM(E46:G46)</f>
        <v>9391.7025087599995</v>
      </c>
      <c r="I46" s="170"/>
      <c r="J46" s="175">
        <f t="shared" si="14"/>
        <v>9391.7025087599995</v>
      </c>
      <c r="L46" s="38"/>
      <c r="M46" s="191"/>
    </row>
    <row r="47" spans="1:13" ht="19.5" thickBot="1" x14ac:dyDescent="0.35">
      <c r="A47" s="133" t="s">
        <v>159</v>
      </c>
      <c r="B47" s="171">
        <f t="shared" ref="B47:H47" si="17">SUM(B38:B46)</f>
        <v>24447.941337070002</v>
      </c>
      <c r="C47" s="171">
        <f t="shared" si="17"/>
        <v>359.79597000000001</v>
      </c>
      <c r="D47" s="171">
        <f t="shared" si="17"/>
        <v>6506.394169019999</v>
      </c>
      <c r="E47" s="172">
        <f t="shared" si="17"/>
        <v>24447.941337070002</v>
      </c>
      <c r="F47" s="172">
        <f t="shared" si="17"/>
        <v>384.79646743000001</v>
      </c>
      <c r="G47" s="172">
        <f t="shared" si="17"/>
        <v>6481.3936733099999</v>
      </c>
      <c r="H47" s="172">
        <f t="shared" si="17"/>
        <v>31314.131477809999</v>
      </c>
      <c r="I47" s="190" t="s">
        <v>249</v>
      </c>
      <c r="J47" s="172">
        <f>+H47</f>
        <v>31314.131477809999</v>
      </c>
      <c r="L47" s="38"/>
      <c r="M47" s="191"/>
    </row>
    <row r="48" spans="1:13" ht="19.5" thickBot="1" x14ac:dyDescent="0.35">
      <c r="A48" s="108" t="s">
        <v>259</v>
      </c>
      <c r="B48" s="173">
        <f t="shared" ref="B48:H48" si="18">+B37+B47</f>
        <v>26139.771500560004</v>
      </c>
      <c r="C48" s="173">
        <f t="shared" si="18"/>
        <v>1145.94597</v>
      </c>
      <c r="D48" s="173">
        <f t="shared" si="18"/>
        <v>6688.3927724200021</v>
      </c>
      <c r="E48" s="173">
        <f t="shared" si="18"/>
        <v>26139.771500560004</v>
      </c>
      <c r="F48" s="173">
        <f t="shared" si="18"/>
        <v>608.05814742999996</v>
      </c>
      <c r="G48" s="173">
        <f t="shared" si="18"/>
        <v>7226.2822763100003</v>
      </c>
      <c r="H48" s="173">
        <f t="shared" si="18"/>
        <v>33974.111924299999</v>
      </c>
      <c r="I48" s="173">
        <f>+SUM(I38:I46)</f>
        <v>9.26</v>
      </c>
      <c r="J48" s="173">
        <f>+H48+I48</f>
        <v>33983.371924300001</v>
      </c>
      <c r="L48" s="38"/>
      <c r="M48" s="191"/>
    </row>
    <row r="49" spans="4:8" x14ac:dyDescent="0.25">
      <c r="D49" s="180"/>
      <c r="G49" s="179"/>
      <c r="H49" s="180"/>
    </row>
  </sheetData>
  <mergeCells count="12">
    <mergeCell ref="A34:A35"/>
    <mergeCell ref="B34:D34"/>
    <mergeCell ref="E34:G34"/>
    <mergeCell ref="H34:H35"/>
    <mergeCell ref="I34:I35"/>
    <mergeCell ref="J34:J35"/>
    <mergeCell ref="B2:W2"/>
    <mergeCell ref="B5:E5"/>
    <mergeCell ref="F5:I5"/>
    <mergeCell ref="J5:M5"/>
    <mergeCell ref="N5:Q5"/>
    <mergeCell ref="U5:Y5"/>
  </mergeCells>
  <pageMargins left="0.23622047244094491" right="0.23622047244094491" top="0.74803149606299213" bottom="0.74803149606299213" header="0.31496062992125984" footer="0.31496062992125984"/>
  <pageSetup paperSize="8" scale="44" orientation="landscape" r:id="rId1"/>
  <ignoredErrors>
    <ignoredError sqref="V7:V23 E24:Y24 J37 J4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9"/>
  <sheetViews>
    <sheetView showGridLines="0" zoomScale="70" zoomScaleNormal="70" workbookViewId="0">
      <pane xSplit="1" ySplit="6" topLeftCell="B23" activePane="bottomRight" state="frozen"/>
      <selection pane="topRight" activeCell="B1" sqref="B1"/>
      <selection pane="bottomLeft" activeCell="A7" sqref="A7"/>
      <selection pane="bottomRight"/>
    </sheetView>
  </sheetViews>
  <sheetFormatPr baseColWidth="10" defaultColWidth="11.42578125" defaultRowHeight="15" x14ac:dyDescent="0.25"/>
  <cols>
    <col min="1" max="1" width="28.5703125" customWidth="1"/>
    <col min="2" max="2" width="17.5703125" customWidth="1"/>
    <col min="3" max="4" width="14.5703125" customWidth="1"/>
    <col min="5" max="5" width="18.5703125" customWidth="1"/>
    <col min="6" max="6" width="18.42578125" customWidth="1"/>
    <col min="7" max="7" width="16.5703125" customWidth="1"/>
    <col min="8" max="8" width="25" customWidth="1"/>
    <col min="9" max="9" width="16.42578125" customWidth="1"/>
    <col min="10" max="10" width="18.5703125" customWidth="1"/>
    <col min="11" max="11" width="16.42578125" customWidth="1"/>
    <col min="12" max="12" width="17" customWidth="1"/>
    <col min="13" max="13" width="18.42578125" customWidth="1"/>
    <col min="14" max="14" width="18.5703125" customWidth="1"/>
    <col min="15" max="15" width="17" customWidth="1"/>
    <col min="16" max="17" width="18.5703125" customWidth="1"/>
    <col min="18" max="18" width="18.140625" customWidth="1"/>
    <col min="19" max="21" width="18.5703125" customWidth="1"/>
    <col min="22" max="25" width="18.42578125" customWidth="1"/>
    <col min="26" max="26" width="11.42578125" customWidth="1"/>
  </cols>
  <sheetData>
    <row r="1" spans="1:25" ht="15.75" thickBot="1" x14ac:dyDescent="0.3">
      <c r="A1" s="1"/>
      <c r="B1" s="1"/>
      <c r="C1" s="1"/>
      <c r="D1" s="1"/>
      <c r="E1" s="1"/>
      <c r="F1" s="1"/>
      <c r="G1" s="1"/>
      <c r="H1" s="1"/>
      <c r="I1" s="1"/>
      <c r="M1" s="1"/>
      <c r="N1" s="1"/>
      <c r="O1" s="1"/>
    </row>
    <row r="2" spans="1:25" s="1" customFormat="1" ht="21.75" customHeight="1"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5" s="1" customFormat="1" ht="7.5" customHeight="1" x14ac:dyDescent="0.25">
      <c r="A3"/>
      <c r="B3"/>
      <c r="C3"/>
      <c r="D3"/>
      <c r="E3"/>
      <c r="F3"/>
      <c r="G3"/>
      <c r="H3"/>
      <c r="I3"/>
      <c r="J3" s="7"/>
      <c r="K3" s="7"/>
      <c r="L3"/>
      <c r="M3"/>
      <c r="N3"/>
      <c r="O3"/>
      <c r="P3"/>
      <c r="Q3"/>
      <c r="R3"/>
      <c r="S3"/>
      <c r="T3"/>
      <c r="U3"/>
      <c r="V3"/>
      <c r="W3"/>
    </row>
    <row r="4" spans="1:25" s="1" customFormat="1" ht="3.75" customHeight="1" thickBot="1" x14ac:dyDescent="0.3">
      <c r="A4"/>
      <c r="B4"/>
      <c r="C4"/>
      <c r="D4"/>
      <c r="E4"/>
      <c r="F4"/>
      <c r="G4"/>
      <c r="H4"/>
      <c r="I4"/>
      <c r="J4" s="7"/>
      <c r="K4" s="7"/>
      <c r="L4"/>
      <c r="M4"/>
      <c r="N4"/>
      <c r="O4"/>
      <c r="P4"/>
      <c r="Q4"/>
      <c r="R4"/>
      <c r="S4"/>
      <c r="T4"/>
      <c r="U4"/>
      <c r="V4"/>
      <c r="W4"/>
    </row>
    <row r="5" spans="1:25" s="1" customFormat="1" ht="77.25" customHeight="1" thickBot="1" x14ac:dyDescent="0.3">
      <c r="A5"/>
      <c r="B5" s="213" t="s">
        <v>244</v>
      </c>
      <c r="C5" s="214"/>
      <c r="D5" s="214"/>
      <c r="E5" s="215"/>
      <c r="F5" s="213" t="s">
        <v>246</v>
      </c>
      <c r="G5" s="214"/>
      <c r="H5" s="214"/>
      <c r="I5" s="215"/>
      <c r="J5" s="213" t="s">
        <v>248</v>
      </c>
      <c r="K5" s="214"/>
      <c r="L5" s="214"/>
      <c r="M5" s="215"/>
      <c r="N5" s="213" t="s">
        <v>260</v>
      </c>
      <c r="O5" s="214"/>
      <c r="P5" s="214"/>
      <c r="Q5" s="215"/>
      <c r="R5" s="92" t="s">
        <v>261</v>
      </c>
      <c r="S5" s="92" t="s">
        <v>269</v>
      </c>
      <c r="T5" s="92" t="s">
        <v>245</v>
      </c>
      <c r="U5" s="213">
        <v>2022</v>
      </c>
      <c r="V5" s="214"/>
      <c r="W5" s="214"/>
      <c r="X5" s="214"/>
      <c r="Y5" s="215"/>
    </row>
    <row r="6" spans="1:25" s="1" customFormat="1" ht="101.25" customHeight="1" thickBot="1" x14ac:dyDescent="0.3">
      <c r="A6" s="10"/>
      <c r="B6" s="123" t="s">
        <v>232</v>
      </c>
      <c r="C6" s="123" t="s">
        <v>234</v>
      </c>
      <c r="D6" s="11" t="s">
        <v>15</v>
      </c>
      <c r="E6" s="104" t="s">
        <v>235</v>
      </c>
      <c r="F6" s="123" t="s">
        <v>232</v>
      </c>
      <c r="G6" s="123" t="s">
        <v>234</v>
      </c>
      <c r="H6" s="11" t="s">
        <v>15</v>
      </c>
      <c r="I6" s="106" t="s">
        <v>236</v>
      </c>
      <c r="J6" s="123" t="s">
        <v>232</v>
      </c>
      <c r="K6" s="123" t="s">
        <v>234</v>
      </c>
      <c r="L6" s="11" t="s">
        <v>15</v>
      </c>
      <c r="M6" s="92" t="s">
        <v>237</v>
      </c>
      <c r="N6" s="123" t="s">
        <v>232</v>
      </c>
      <c r="O6" s="123" t="s">
        <v>234</v>
      </c>
      <c r="P6" s="11" t="s">
        <v>15</v>
      </c>
      <c r="Q6" s="92" t="s">
        <v>233</v>
      </c>
      <c r="R6" s="11" t="s">
        <v>262</v>
      </c>
      <c r="S6" s="11" t="s">
        <v>209</v>
      </c>
      <c r="T6" s="11" t="s">
        <v>226</v>
      </c>
      <c r="U6" s="92" t="s">
        <v>232</v>
      </c>
      <c r="V6" s="92" t="s">
        <v>285</v>
      </c>
      <c r="W6" s="92" t="s">
        <v>239</v>
      </c>
      <c r="X6" s="92" t="s">
        <v>226</v>
      </c>
      <c r="Y6" s="92" t="s">
        <v>36</v>
      </c>
    </row>
    <row r="7" spans="1:25" s="1" customFormat="1" ht="19.5" thickBot="1" x14ac:dyDescent="0.35">
      <c r="A7" s="108" t="s">
        <v>20</v>
      </c>
      <c r="B7" s="118">
        <v>8.1999999999999993</v>
      </c>
      <c r="C7" s="119">
        <v>196.76</v>
      </c>
      <c r="D7" s="119">
        <v>55.82</v>
      </c>
      <c r="E7" s="36">
        <f>B7+D7+C7</f>
        <v>260.77999999999997</v>
      </c>
      <c r="F7" s="118">
        <v>90.06</v>
      </c>
      <c r="G7" s="119">
        <v>196.76</v>
      </c>
      <c r="H7" s="119">
        <v>55.82</v>
      </c>
      <c r="I7" s="36">
        <f>SUM(F7:H7)</f>
        <v>342.64</v>
      </c>
      <c r="J7" s="118">
        <v>1749.71</v>
      </c>
      <c r="K7" s="119">
        <v>196.76</v>
      </c>
      <c r="L7" s="119">
        <v>55.82</v>
      </c>
      <c r="M7" s="107">
        <f>SUM(J7:L7)</f>
        <v>2002.29</v>
      </c>
      <c r="N7" s="118">
        <v>152.85</v>
      </c>
      <c r="O7" s="119">
        <v>197.1</v>
      </c>
      <c r="P7" s="119">
        <v>55.82</v>
      </c>
      <c r="Q7" s="111">
        <f>N7+P7+O7</f>
        <v>405.77</v>
      </c>
      <c r="R7" s="119"/>
      <c r="S7" s="119"/>
      <c r="T7" s="119"/>
      <c r="U7" s="119">
        <f>B7+F7+J7+N7</f>
        <v>2000.82</v>
      </c>
      <c r="V7" s="119">
        <f t="shared" ref="V7:V23" si="0">C7+G7+K7+O7+R7+S7</f>
        <v>787.38</v>
      </c>
      <c r="W7" s="119">
        <f t="shared" ref="W7:W23" si="1">D7+H7+L7+P7</f>
        <v>223.28</v>
      </c>
      <c r="X7" s="119">
        <f>+T7</f>
        <v>0</v>
      </c>
      <c r="Y7" s="107">
        <f>U7+V7+W7+X7</f>
        <v>3011.48</v>
      </c>
    </row>
    <row r="8" spans="1:25" s="1" customFormat="1" ht="19.5" thickBot="1" x14ac:dyDescent="0.35">
      <c r="A8" s="109" t="s">
        <v>21</v>
      </c>
      <c r="B8" s="118">
        <v>511.77</v>
      </c>
      <c r="C8" s="118">
        <v>61.93</v>
      </c>
      <c r="D8" s="118">
        <v>8.85</v>
      </c>
      <c r="E8" s="36">
        <f t="shared" ref="E8:E23" si="2">B8+D8+C8</f>
        <v>582.54999999999995</v>
      </c>
      <c r="F8" s="118">
        <v>161.44999999999999</v>
      </c>
      <c r="G8" s="118">
        <v>61.51</v>
      </c>
      <c r="H8" s="118">
        <v>8.85</v>
      </c>
      <c r="I8" s="36">
        <f t="shared" ref="I8:I23" si="3">SUM(F8:H8)</f>
        <v>231.80999999999997</v>
      </c>
      <c r="J8" s="118"/>
      <c r="K8" s="118"/>
      <c r="L8" s="118"/>
      <c r="M8" s="36">
        <f t="shared" ref="M8:M23" si="4">SUM(J8:L8)</f>
        <v>0</v>
      </c>
      <c r="N8" s="118">
        <v>265.3</v>
      </c>
      <c r="O8" s="119"/>
      <c r="P8" s="119">
        <v>8.06</v>
      </c>
      <c r="Q8" s="112">
        <f>N8+P8+O8</f>
        <v>273.36</v>
      </c>
      <c r="R8" s="119">
        <v>37.5</v>
      </c>
      <c r="S8" s="119"/>
      <c r="T8" s="119"/>
      <c r="U8" s="119">
        <f t="shared" ref="U8:U23" si="5">B8+F8+J8+N8</f>
        <v>938.52</v>
      </c>
      <c r="V8" s="119">
        <f t="shared" si="0"/>
        <v>160.94</v>
      </c>
      <c r="W8" s="119">
        <f>D8+H8+L8+P8</f>
        <v>25.759999999999998</v>
      </c>
      <c r="X8" s="119">
        <f t="shared" ref="X8:X23" si="6">+T8</f>
        <v>0</v>
      </c>
      <c r="Y8" s="107">
        <f t="shared" ref="Y8:Y23" si="7">U8+V8+W8+X8</f>
        <v>1125.22</v>
      </c>
    </row>
    <row r="9" spans="1:25" s="1" customFormat="1" ht="19.5" thickBot="1" x14ac:dyDescent="0.35">
      <c r="A9" s="109" t="s">
        <v>22</v>
      </c>
      <c r="B9" s="118">
        <v>880.92</v>
      </c>
      <c r="C9" s="118">
        <v>69.45</v>
      </c>
      <c r="D9" s="118">
        <v>12.83</v>
      </c>
      <c r="E9" s="36">
        <f t="shared" si="2"/>
        <v>963.2</v>
      </c>
      <c r="F9" s="118">
        <v>192.24</v>
      </c>
      <c r="G9" s="118">
        <v>0</v>
      </c>
      <c r="H9" s="118">
        <v>12.83</v>
      </c>
      <c r="I9" s="36">
        <f t="shared" si="3"/>
        <v>205.07000000000002</v>
      </c>
      <c r="J9" s="118">
        <v>797.87</v>
      </c>
      <c r="K9" s="118"/>
      <c r="L9" s="118"/>
      <c r="M9" s="36">
        <f t="shared" si="4"/>
        <v>797.87</v>
      </c>
      <c r="N9" s="118">
        <v>350</v>
      </c>
      <c r="O9" s="119"/>
      <c r="P9" s="119"/>
      <c r="Q9" s="112">
        <f>N9+P9+O9</f>
        <v>350</v>
      </c>
      <c r="R9" s="119">
        <v>73.37</v>
      </c>
      <c r="S9" s="119"/>
      <c r="T9" s="119"/>
      <c r="U9" s="119">
        <f t="shared" si="5"/>
        <v>2221.0299999999997</v>
      </c>
      <c r="V9" s="119">
        <f t="shared" si="0"/>
        <v>142.82</v>
      </c>
      <c r="W9" s="119">
        <f>D9+H9+L9+P9</f>
        <v>25.66</v>
      </c>
      <c r="X9" s="119">
        <f t="shared" si="6"/>
        <v>0</v>
      </c>
      <c r="Y9" s="107">
        <f>U9+V9+W9+X9</f>
        <v>2389.5099999999998</v>
      </c>
    </row>
    <row r="10" spans="1:25" ht="19.5" thickBot="1" x14ac:dyDescent="0.35">
      <c r="A10" s="109" t="s">
        <v>42</v>
      </c>
      <c r="B10" s="118">
        <v>0</v>
      </c>
      <c r="C10" s="118">
        <v>0</v>
      </c>
      <c r="D10" s="118">
        <v>0</v>
      </c>
      <c r="E10" s="36">
        <f t="shared" si="2"/>
        <v>0</v>
      </c>
      <c r="F10" s="118">
        <v>0</v>
      </c>
      <c r="G10" s="118">
        <v>0</v>
      </c>
      <c r="H10" s="118">
        <v>0</v>
      </c>
      <c r="I10" s="36">
        <f t="shared" si="3"/>
        <v>0</v>
      </c>
      <c r="J10" s="118"/>
      <c r="K10" s="118"/>
      <c r="L10" s="118"/>
      <c r="M10" s="36">
        <f t="shared" si="4"/>
        <v>0</v>
      </c>
      <c r="N10" s="118"/>
      <c r="O10" s="119"/>
      <c r="P10" s="119"/>
      <c r="Q10" s="112">
        <f t="shared" ref="Q10:Q23" si="8">N10+P10+O10</f>
        <v>0</v>
      </c>
      <c r="R10" s="119"/>
      <c r="S10" s="119"/>
      <c r="T10" s="119"/>
      <c r="U10" s="119">
        <f t="shared" si="5"/>
        <v>0</v>
      </c>
      <c r="V10" s="119">
        <f t="shared" si="0"/>
        <v>0</v>
      </c>
      <c r="W10" s="119">
        <f t="shared" si="1"/>
        <v>0</v>
      </c>
      <c r="X10" s="119">
        <f t="shared" si="6"/>
        <v>0</v>
      </c>
      <c r="Y10" s="107">
        <f t="shared" si="7"/>
        <v>0</v>
      </c>
    </row>
    <row r="11" spans="1:25" ht="19.5" thickBot="1" x14ac:dyDescent="0.35">
      <c r="A11" s="109" t="s">
        <v>23</v>
      </c>
      <c r="B11" s="118">
        <v>4450.53</v>
      </c>
      <c r="C11" s="119">
        <v>373.66</v>
      </c>
      <c r="D11" s="119">
        <v>31.2</v>
      </c>
      <c r="E11" s="36">
        <f t="shared" si="2"/>
        <v>4855.3899999999994</v>
      </c>
      <c r="F11" s="118">
        <v>448.02</v>
      </c>
      <c r="G11" s="119">
        <v>371.13</v>
      </c>
      <c r="H11" s="119">
        <v>31.2</v>
      </c>
      <c r="I11" s="36">
        <f t="shared" si="3"/>
        <v>850.35</v>
      </c>
      <c r="J11" s="118">
        <v>4513.32</v>
      </c>
      <c r="K11" s="119">
        <v>371.91</v>
      </c>
      <c r="L11" s="119">
        <v>31.2</v>
      </c>
      <c r="M11" s="36">
        <f t="shared" si="4"/>
        <v>4916.4299999999994</v>
      </c>
      <c r="N11" s="118">
        <v>1604.03</v>
      </c>
      <c r="O11" s="119">
        <v>189.53</v>
      </c>
      <c r="P11" s="119">
        <v>31.2</v>
      </c>
      <c r="Q11" s="112">
        <f t="shared" si="8"/>
        <v>1824.76</v>
      </c>
      <c r="R11" s="119">
        <v>226.6</v>
      </c>
      <c r="S11" s="119"/>
      <c r="T11" s="119">
        <v>815</v>
      </c>
      <c r="U11" s="119">
        <f t="shared" si="5"/>
        <v>11015.9</v>
      </c>
      <c r="V11" s="119">
        <f t="shared" si="0"/>
        <v>1532.83</v>
      </c>
      <c r="W11" s="119">
        <f t="shared" si="1"/>
        <v>124.8</v>
      </c>
      <c r="X11" s="119">
        <f t="shared" si="6"/>
        <v>815</v>
      </c>
      <c r="Y11" s="107">
        <f t="shared" si="7"/>
        <v>13488.529999999999</v>
      </c>
    </row>
    <row r="12" spans="1:25" ht="19.5" thickBot="1" x14ac:dyDescent="0.35">
      <c r="A12" s="109" t="s">
        <v>24</v>
      </c>
      <c r="B12" s="118">
        <v>0</v>
      </c>
      <c r="C12" s="119">
        <v>0</v>
      </c>
      <c r="D12" s="119">
        <v>0</v>
      </c>
      <c r="E12" s="36">
        <f t="shared" si="2"/>
        <v>0</v>
      </c>
      <c r="F12" s="118">
        <v>0</v>
      </c>
      <c r="G12" s="119">
        <v>0</v>
      </c>
      <c r="H12" s="119">
        <v>0</v>
      </c>
      <c r="I12" s="36">
        <f t="shared" si="3"/>
        <v>0</v>
      </c>
      <c r="J12" s="118"/>
      <c r="K12" s="119"/>
      <c r="L12" s="119"/>
      <c r="M12" s="36">
        <f t="shared" si="4"/>
        <v>0</v>
      </c>
      <c r="N12" s="118"/>
      <c r="O12" s="119"/>
      <c r="P12" s="119"/>
      <c r="Q12" s="112">
        <f t="shared" si="8"/>
        <v>0</v>
      </c>
      <c r="R12" s="119"/>
      <c r="S12" s="119"/>
      <c r="T12" s="119"/>
      <c r="U12" s="119">
        <f t="shared" si="5"/>
        <v>0</v>
      </c>
      <c r="V12" s="119">
        <f t="shared" si="0"/>
        <v>0</v>
      </c>
      <c r="W12" s="119">
        <f t="shared" si="1"/>
        <v>0</v>
      </c>
      <c r="X12" s="119">
        <f t="shared" si="6"/>
        <v>0</v>
      </c>
      <c r="Y12" s="107">
        <f t="shared" si="7"/>
        <v>0</v>
      </c>
    </row>
    <row r="13" spans="1:25" ht="19.5" thickBot="1" x14ac:dyDescent="0.35">
      <c r="A13" s="109" t="s">
        <v>25</v>
      </c>
      <c r="B13" s="118">
        <v>133.9</v>
      </c>
      <c r="C13" s="119">
        <v>34.020000000000003</v>
      </c>
      <c r="D13" s="119">
        <v>9.9499999999999993</v>
      </c>
      <c r="E13" s="36">
        <f t="shared" si="2"/>
        <v>177.87</v>
      </c>
      <c r="F13" s="118">
        <v>171.17</v>
      </c>
      <c r="G13" s="119">
        <v>33.79</v>
      </c>
      <c r="H13" s="119">
        <v>9.9499999999999993</v>
      </c>
      <c r="I13" s="36">
        <f t="shared" si="3"/>
        <v>214.90999999999997</v>
      </c>
      <c r="J13" s="118">
        <v>237.61</v>
      </c>
      <c r="K13" s="119"/>
      <c r="L13" s="119">
        <v>9.9499999999999993</v>
      </c>
      <c r="M13" s="36">
        <f t="shared" si="4"/>
        <v>247.56</v>
      </c>
      <c r="N13" s="118">
        <v>163.55000000000001</v>
      </c>
      <c r="O13" s="119"/>
      <c r="P13" s="119">
        <v>9.9499999999999993</v>
      </c>
      <c r="Q13" s="112">
        <f t="shared" si="8"/>
        <v>173.5</v>
      </c>
      <c r="R13" s="119">
        <v>36.83</v>
      </c>
      <c r="S13" s="119"/>
      <c r="T13" s="119"/>
      <c r="U13" s="119">
        <f t="shared" si="5"/>
        <v>706.23</v>
      </c>
      <c r="V13" s="119">
        <f t="shared" si="0"/>
        <v>104.64</v>
      </c>
      <c r="W13" s="119">
        <f t="shared" si="1"/>
        <v>39.799999999999997</v>
      </c>
      <c r="X13" s="119">
        <f t="shared" si="6"/>
        <v>0</v>
      </c>
      <c r="Y13" s="107">
        <f t="shared" si="7"/>
        <v>850.67</v>
      </c>
    </row>
    <row r="14" spans="1:25" ht="19.5" thickBot="1" x14ac:dyDescent="0.35">
      <c r="A14" s="109" t="s">
        <v>26</v>
      </c>
      <c r="B14" s="118">
        <v>0</v>
      </c>
      <c r="C14" s="119">
        <v>0</v>
      </c>
      <c r="D14" s="119">
        <v>0</v>
      </c>
      <c r="E14" s="36">
        <f t="shared" si="2"/>
        <v>0</v>
      </c>
      <c r="F14" s="118">
        <v>0</v>
      </c>
      <c r="G14" s="119">
        <v>0</v>
      </c>
      <c r="H14" s="119">
        <v>0</v>
      </c>
      <c r="I14" s="36">
        <f t="shared" si="3"/>
        <v>0</v>
      </c>
      <c r="J14" s="118"/>
      <c r="K14" s="119"/>
      <c r="L14" s="119"/>
      <c r="M14" s="36">
        <f t="shared" si="4"/>
        <v>0</v>
      </c>
      <c r="N14" s="118"/>
      <c r="O14" s="119"/>
      <c r="P14" s="119"/>
      <c r="Q14" s="112">
        <f t="shared" si="8"/>
        <v>0</v>
      </c>
      <c r="R14" s="119"/>
      <c r="S14" s="119"/>
      <c r="T14" s="119"/>
      <c r="U14" s="119">
        <f t="shared" si="5"/>
        <v>0</v>
      </c>
      <c r="V14" s="119">
        <f t="shared" si="0"/>
        <v>0</v>
      </c>
      <c r="W14" s="119">
        <f t="shared" si="1"/>
        <v>0</v>
      </c>
      <c r="X14" s="119">
        <f t="shared" si="6"/>
        <v>0</v>
      </c>
      <c r="Y14" s="107">
        <f t="shared" si="7"/>
        <v>0</v>
      </c>
    </row>
    <row r="15" spans="1:25" ht="19.5" thickBot="1" x14ac:dyDescent="0.35">
      <c r="A15" s="109" t="s">
        <v>27</v>
      </c>
      <c r="B15" s="118">
        <v>2574.48</v>
      </c>
      <c r="C15" s="119">
        <v>183.78</v>
      </c>
      <c r="D15" s="119">
        <v>22.81</v>
      </c>
      <c r="E15" s="36">
        <f t="shared" si="2"/>
        <v>2781.07</v>
      </c>
      <c r="F15" s="118">
        <v>777.79</v>
      </c>
      <c r="G15" s="119">
        <v>182.53</v>
      </c>
      <c r="H15" s="119">
        <v>22.81</v>
      </c>
      <c r="I15" s="36">
        <f t="shared" si="3"/>
        <v>983.12999999999988</v>
      </c>
      <c r="J15" s="118">
        <v>2642.09</v>
      </c>
      <c r="K15" s="119">
        <v>182.91</v>
      </c>
      <c r="L15" s="119">
        <v>22.81</v>
      </c>
      <c r="M15" s="36">
        <f t="shared" si="4"/>
        <v>2847.81</v>
      </c>
      <c r="N15" s="118">
        <v>854.82</v>
      </c>
      <c r="O15" s="119">
        <v>182.72</v>
      </c>
      <c r="P15" s="119">
        <v>22.81</v>
      </c>
      <c r="Q15" s="112">
        <f t="shared" si="8"/>
        <v>1060.3499999999999</v>
      </c>
      <c r="R15" s="119">
        <v>140.88999999999999</v>
      </c>
      <c r="S15" s="119"/>
      <c r="T15" s="119">
        <v>604</v>
      </c>
      <c r="U15" s="119">
        <f t="shared" si="5"/>
        <v>6849.18</v>
      </c>
      <c r="V15" s="119">
        <f t="shared" si="0"/>
        <v>872.83</v>
      </c>
      <c r="W15" s="119">
        <f t="shared" si="1"/>
        <v>91.24</v>
      </c>
      <c r="X15" s="119">
        <f t="shared" si="6"/>
        <v>604</v>
      </c>
      <c r="Y15" s="107">
        <f t="shared" si="7"/>
        <v>8417.25</v>
      </c>
    </row>
    <row r="16" spans="1:25" ht="19.5" thickBot="1" x14ac:dyDescent="0.35">
      <c r="A16" s="109" t="s">
        <v>28</v>
      </c>
      <c r="B16" s="118">
        <v>0</v>
      </c>
      <c r="C16" s="119">
        <v>0</v>
      </c>
      <c r="D16" s="119">
        <v>0</v>
      </c>
      <c r="E16" s="36">
        <f t="shared" si="2"/>
        <v>0</v>
      </c>
      <c r="F16" s="118">
        <v>0</v>
      </c>
      <c r="G16" s="119">
        <v>0</v>
      </c>
      <c r="H16" s="119">
        <v>0</v>
      </c>
      <c r="I16" s="36">
        <f t="shared" si="3"/>
        <v>0</v>
      </c>
      <c r="J16" s="118"/>
      <c r="K16" s="119"/>
      <c r="L16" s="119"/>
      <c r="M16" s="36">
        <f t="shared" si="4"/>
        <v>0</v>
      </c>
      <c r="N16" s="118"/>
      <c r="O16" s="119"/>
      <c r="P16" s="119"/>
      <c r="Q16" s="112">
        <f t="shared" si="8"/>
        <v>0</v>
      </c>
      <c r="R16" s="119"/>
      <c r="S16" s="119"/>
      <c r="T16" s="119">
        <v>30</v>
      </c>
      <c r="U16" s="119">
        <f t="shared" si="5"/>
        <v>0</v>
      </c>
      <c r="V16" s="119">
        <f t="shared" si="0"/>
        <v>0</v>
      </c>
      <c r="W16" s="119">
        <f t="shared" si="1"/>
        <v>0</v>
      </c>
      <c r="X16" s="119">
        <f t="shared" si="6"/>
        <v>30</v>
      </c>
      <c r="Y16" s="107">
        <f t="shared" si="7"/>
        <v>30</v>
      </c>
    </row>
    <row r="17" spans="1:25" ht="19.5" thickBot="1" x14ac:dyDescent="0.35">
      <c r="A17" s="109" t="s">
        <v>29</v>
      </c>
      <c r="B17" s="118">
        <v>484.45</v>
      </c>
      <c r="C17" s="119">
        <v>47.02</v>
      </c>
      <c r="D17" s="119">
        <v>3.18</v>
      </c>
      <c r="E17" s="36">
        <f t="shared" si="2"/>
        <v>534.65</v>
      </c>
      <c r="F17" s="118">
        <v>76.510000000000005</v>
      </c>
      <c r="G17" s="119">
        <v>0</v>
      </c>
      <c r="H17" s="119">
        <v>0</v>
      </c>
      <c r="I17" s="36">
        <f t="shared" si="3"/>
        <v>76.510000000000005</v>
      </c>
      <c r="J17" s="118">
        <v>515.03</v>
      </c>
      <c r="K17" s="119"/>
      <c r="L17" s="119"/>
      <c r="M17" s="36">
        <f t="shared" si="4"/>
        <v>515.03</v>
      </c>
      <c r="N17" s="118"/>
      <c r="O17" s="119">
        <v>81.98</v>
      </c>
      <c r="P17" s="119"/>
      <c r="Q17" s="112">
        <f t="shared" si="8"/>
        <v>81.98</v>
      </c>
      <c r="R17" s="119">
        <v>45</v>
      </c>
      <c r="S17" s="119"/>
      <c r="T17" s="119"/>
      <c r="U17" s="119">
        <f t="shared" si="5"/>
        <v>1075.99</v>
      </c>
      <c r="V17" s="119">
        <f t="shared" si="0"/>
        <v>174</v>
      </c>
      <c r="W17" s="119">
        <f t="shared" si="1"/>
        <v>3.18</v>
      </c>
      <c r="X17" s="119">
        <f t="shared" si="6"/>
        <v>0</v>
      </c>
      <c r="Y17" s="107">
        <f t="shared" si="7"/>
        <v>1253.17</v>
      </c>
    </row>
    <row r="18" spans="1:25" ht="19.5" thickBot="1" x14ac:dyDescent="0.35">
      <c r="A18" s="109" t="s">
        <v>30</v>
      </c>
      <c r="B18" s="118">
        <v>162.79</v>
      </c>
      <c r="C18" s="119">
        <v>22.58</v>
      </c>
      <c r="D18" s="119">
        <v>4.78</v>
      </c>
      <c r="E18" s="36">
        <f t="shared" si="2"/>
        <v>190.14999999999998</v>
      </c>
      <c r="F18" s="118">
        <v>10.210000000000001</v>
      </c>
      <c r="G18" s="119">
        <v>22.43</v>
      </c>
      <c r="H18" s="119">
        <v>4.78</v>
      </c>
      <c r="I18" s="36">
        <f t="shared" si="3"/>
        <v>37.42</v>
      </c>
      <c r="J18" s="118">
        <v>234.92</v>
      </c>
      <c r="K18" s="119"/>
      <c r="L18" s="119"/>
      <c r="M18" s="36">
        <f t="shared" si="4"/>
        <v>234.92</v>
      </c>
      <c r="N18" s="118"/>
      <c r="O18" s="119"/>
      <c r="P18" s="119"/>
      <c r="Q18" s="112">
        <f t="shared" si="8"/>
        <v>0</v>
      </c>
      <c r="R18" s="119"/>
      <c r="S18" s="119"/>
      <c r="T18" s="119"/>
      <c r="U18" s="119">
        <f t="shared" si="5"/>
        <v>407.91999999999996</v>
      </c>
      <c r="V18" s="119">
        <f t="shared" si="0"/>
        <v>45.01</v>
      </c>
      <c r="W18" s="119">
        <f t="shared" si="1"/>
        <v>9.56</v>
      </c>
      <c r="X18" s="119">
        <f t="shared" si="6"/>
        <v>0</v>
      </c>
      <c r="Y18" s="107">
        <f t="shared" si="7"/>
        <v>462.48999999999995</v>
      </c>
    </row>
    <row r="19" spans="1:25" ht="19.5" thickBot="1" x14ac:dyDescent="0.35">
      <c r="A19" s="109" t="s">
        <v>31</v>
      </c>
      <c r="B19" s="118">
        <v>0</v>
      </c>
      <c r="C19" s="119">
        <v>0</v>
      </c>
      <c r="D19" s="119">
        <v>0</v>
      </c>
      <c r="E19" s="36">
        <f t="shared" si="2"/>
        <v>0</v>
      </c>
      <c r="F19" s="118">
        <v>0</v>
      </c>
      <c r="G19" s="119">
        <v>0</v>
      </c>
      <c r="H19" s="119">
        <v>0</v>
      </c>
      <c r="I19" s="36">
        <f t="shared" si="3"/>
        <v>0</v>
      </c>
      <c r="J19" s="118"/>
      <c r="K19" s="119"/>
      <c r="L19" s="119"/>
      <c r="M19" s="36">
        <f t="shared" si="4"/>
        <v>0</v>
      </c>
      <c r="N19" s="118"/>
      <c r="O19" s="119"/>
      <c r="P19" s="119"/>
      <c r="Q19" s="112">
        <f t="shared" si="8"/>
        <v>0</v>
      </c>
      <c r="R19" s="119"/>
      <c r="S19" s="119"/>
      <c r="T19" s="119"/>
      <c r="U19" s="119">
        <f t="shared" si="5"/>
        <v>0</v>
      </c>
      <c r="V19" s="119">
        <f t="shared" si="0"/>
        <v>0</v>
      </c>
      <c r="W19" s="119">
        <f t="shared" si="1"/>
        <v>0</v>
      </c>
      <c r="X19" s="119">
        <f t="shared" si="6"/>
        <v>0</v>
      </c>
      <c r="Y19" s="107">
        <f t="shared" si="7"/>
        <v>0</v>
      </c>
    </row>
    <row r="20" spans="1:25" ht="19.5" thickBot="1" x14ac:dyDescent="0.35">
      <c r="A20" s="109" t="s">
        <v>32</v>
      </c>
      <c r="B20" s="118">
        <v>242.27</v>
      </c>
      <c r="C20" s="119">
        <v>52.54</v>
      </c>
      <c r="D20" s="119">
        <v>7.32</v>
      </c>
      <c r="E20" s="36">
        <f t="shared" si="2"/>
        <v>302.13</v>
      </c>
      <c r="F20" s="118">
        <v>219.19</v>
      </c>
      <c r="G20" s="119">
        <v>52.19</v>
      </c>
      <c r="H20" s="119">
        <v>7.32</v>
      </c>
      <c r="I20" s="36">
        <f t="shared" si="3"/>
        <v>278.7</v>
      </c>
      <c r="J20" s="118">
        <v>718.88</v>
      </c>
      <c r="K20" s="119">
        <v>52.29</v>
      </c>
      <c r="L20" s="119">
        <v>7.32</v>
      </c>
      <c r="M20" s="36">
        <f t="shared" si="4"/>
        <v>778.49</v>
      </c>
      <c r="N20" s="118">
        <v>245.66</v>
      </c>
      <c r="O20" s="119">
        <v>52.24</v>
      </c>
      <c r="P20" s="119">
        <v>7.32</v>
      </c>
      <c r="Q20" s="112">
        <f t="shared" si="8"/>
        <v>305.21999999999997</v>
      </c>
      <c r="R20" s="119">
        <v>52.01</v>
      </c>
      <c r="S20" s="119">
        <v>95</v>
      </c>
      <c r="T20" s="119">
        <v>89.57</v>
      </c>
      <c r="U20" s="119">
        <f t="shared" si="5"/>
        <v>1426.0000000000002</v>
      </c>
      <c r="V20" s="119">
        <f t="shared" si="0"/>
        <v>356.27</v>
      </c>
      <c r="W20" s="119">
        <f t="shared" si="1"/>
        <v>29.28</v>
      </c>
      <c r="X20" s="119">
        <f t="shared" si="6"/>
        <v>89.57</v>
      </c>
      <c r="Y20" s="107">
        <f t="shared" si="7"/>
        <v>1901.1200000000001</v>
      </c>
    </row>
    <row r="21" spans="1:25" ht="19.5" thickBot="1" x14ac:dyDescent="0.35">
      <c r="A21" s="109" t="s">
        <v>33</v>
      </c>
      <c r="B21" s="118">
        <v>93.6</v>
      </c>
      <c r="C21" s="119">
        <v>14.27</v>
      </c>
      <c r="D21" s="119">
        <v>2.48</v>
      </c>
      <c r="E21" s="36">
        <f t="shared" si="2"/>
        <v>110.35</v>
      </c>
      <c r="F21" s="118">
        <v>112.45</v>
      </c>
      <c r="G21" s="119">
        <v>14.17</v>
      </c>
      <c r="H21" s="119">
        <v>2.48</v>
      </c>
      <c r="I21" s="36">
        <f t="shared" si="3"/>
        <v>129.1</v>
      </c>
      <c r="J21" s="118">
        <v>47.45</v>
      </c>
      <c r="K21" s="119">
        <v>14.2</v>
      </c>
      <c r="L21" s="119">
        <v>2.48</v>
      </c>
      <c r="M21" s="36">
        <f t="shared" si="4"/>
        <v>64.13000000000001</v>
      </c>
      <c r="N21" s="118"/>
      <c r="O21" s="119">
        <v>14.18</v>
      </c>
      <c r="P21" s="119">
        <v>2.48</v>
      </c>
      <c r="Q21" s="112">
        <f t="shared" si="8"/>
        <v>16.66</v>
      </c>
      <c r="R21" s="119"/>
      <c r="S21" s="119"/>
      <c r="T21" s="119">
        <v>16.5</v>
      </c>
      <c r="U21" s="119">
        <f t="shared" si="5"/>
        <v>253.5</v>
      </c>
      <c r="V21" s="119">
        <f t="shared" si="0"/>
        <v>56.82</v>
      </c>
      <c r="W21" s="119">
        <f t="shared" si="1"/>
        <v>9.92</v>
      </c>
      <c r="X21" s="119">
        <f t="shared" si="6"/>
        <v>16.5</v>
      </c>
      <c r="Y21" s="107">
        <f t="shared" si="7"/>
        <v>336.74</v>
      </c>
    </row>
    <row r="22" spans="1:25" ht="19.5" thickBot="1" x14ac:dyDescent="0.35">
      <c r="A22" s="109" t="s">
        <v>34</v>
      </c>
      <c r="B22" s="118">
        <v>0</v>
      </c>
      <c r="C22" s="119">
        <v>0</v>
      </c>
      <c r="D22" s="119">
        <v>0</v>
      </c>
      <c r="E22" s="36">
        <f t="shared" si="2"/>
        <v>0</v>
      </c>
      <c r="F22" s="118">
        <v>0</v>
      </c>
      <c r="G22" s="119">
        <v>0</v>
      </c>
      <c r="H22" s="119">
        <v>0</v>
      </c>
      <c r="I22" s="36">
        <f t="shared" si="3"/>
        <v>0</v>
      </c>
      <c r="J22" s="118"/>
      <c r="K22" s="119"/>
      <c r="L22" s="119"/>
      <c r="M22" s="36">
        <f t="shared" si="4"/>
        <v>0</v>
      </c>
      <c r="N22" s="118"/>
      <c r="O22" s="119"/>
      <c r="P22" s="119"/>
      <c r="Q22" s="112">
        <f t="shared" si="8"/>
        <v>0</v>
      </c>
      <c r="R22" s="119"/>
      <c r="S22" s="119"/>
      <c r="T22" s="119"/>
      <c r="U22" s="119">
        <f t="shared" si="5"/>
        <v>0</v>
      </c>
      <c r="V22" s="119">
        <f t="shared" si="0"/>
        <v>0</v>
      </c>
      <c r="W22" s="119">
        <f t="shared" si="1"/>
        <v>0</v>
      </c>
      <c r="X22" s="119">
        <f t="shared" si="6"/>
        <v>0</v>
      </c>
      <c r="Y22" s="107">
        <f t="shared" si="7"/>
        <v>0</v>
      </c>
    </row>
    <row r="23" spans="1:25" ht="19.5" thickBot="1" x14ac:dyDescent="0.35">
      <c r="A23" s="109" t="s">
        <v>35</v>
      </c>
      <c r="B23" s="118">
        <v>0</v>
      </c>
      <c r="C23" s="119">
        <v>0</v>
      </c>
      <c r="D23" s="119">
        <v>0</v>
      </c>
      <c r="E23" s="36">
        <f t="shared" si="2"/>
        <v>0</v>
      </c>
      <c r="F23" s="118">
        <v>0</v>
      </c>
      <c r="G23" s="119">
        <v>0</v>
      </c>
      <c r="H23" s="119">
        <v>0</v>
      </c>
      <c r="I23" s="36">
        <f t="shared" si="3"/>
        <v>0</v>
      </c>
      <c r="J23" s="118"/>
      <c r="K23" s="119"/>
      <c r="L23" s="119"/>
      <c r="M23" s="36">
        <f t="shared" si="4"/>
        <v>0</v>
      </c>
      <c r="N23" s="118"/>
      <c r="O23" s="119"/>
      <c r="P23" s="119"/>
      <c r="Q23" s="112">
        <f t="shared" si="8"/>
        <v>0</v>
      </c>
      <c r="R23" s="119"/>
      <c r="S23" s="119"/>
      <c r="T23" s="119"/>
      <c r="U23" s="119">
        <f t="shared" si="5"/>
        <v>0</v>
      </c>
      <c r="V23" s="119">
        <f t="shared" si="0"/>
        <v>0</v>
      </c>
      <c r="W23" s="119">
        <f t="shared" si="1"/>
        <v>0</v>
      </c>
      <c r="X23" s="119">
        <f t="shared" si="6"/>
        <v>0</v>
      </c>
      <c r="Y23" s="107">
        <f t="shared" si="7"/>
        <v>0</v>
      </c>
    </row>
    <row r="24" spans="1:25" ht="19.5" thickBot="1" x14ac:dyDescent="0.35">
      <c r="A24" s="110" t="s">
        <v>57</v>
      </c>
      <c r="B24" s="76">
        <f>SUM(B7:B23)</f>
        <v>9542.9100000000017</v>
      </c>
      <c r="C24" s="76">
        <f>SUM(C7:C23)</f>
        <v>1056.01</v>
      </c>
      <c r="D24" s="76">
        <f>SUM(D7:D23)</f>
        <v>159.22</v>
      </c>
      <c r="E24" s="76">
        <f>B24+D24+C24</f>
        <v>10758.140000000001</v>
      </c>
      <c r="F24" s="76">
        <f>SUM(F7:F23)</f>
        <v>2259.0899999999997</v>
      </c>
      <c r="G24" s="76">
        <f>SUM(G7:G23)</f>
        <v>934.50999999999988</v>
      </c>
      <c r="H24" s="76">
        <f>SUM(H7:H23)</f>
        <v>156.04</v>
      </c>
      <c r="I24" s="76">
        <f>SUM(F24:H24)</f>
        <v>3349.6399999999994</v>
      </c>
      <c r="J24" s="76">
        <f>SUM(J7:J23)</f>
        <v>11456.88</v>
      </c>
      <c r="K24" s="76">
        <f>SUM(K7:K23)</f>
        <v>818.07</v>
      </c>
      <c r="L24" s="76">
        <f>SUM(L7:L23)</f>
        <v>129.57999999999998</v>
      </c>
      <c r="M24" s="76">
        <f>SUM(J24:L24)</f>
        <v>12404.529999999999</v>
      </c>
      <c r="N24" s="76">
        <f>SUM(N7:N23)</f>
        <v>3636.21</v>
      </c>
      <c r="O24" s="76">
        <f t="shared" ref="O24" si="9">SUM(O7:O23)</f>
        <v>717.75</v>
      </c>
      <c r="P24" s="76">
        <f>SUM(P7:P23)</f>
        <v>137.63999999999999</v>
      </c>
      <c r="Q24" s="105">
        <f>N24+P24+O24</f>
        <v>4491.6000000000004</v>
      </c>
      <c r="R24" s="105">
        <f t="shared" ref="R24:S24" si="10">SUM(R7:R23)</f>
        <v>612.20000000000005</v>
      </c>
      <c r="S24" s="105">
        <f t="shared" si="10"/>
        <v>95</v>
      </c>
      <c r="T24" s="105">
        <f t="shared" ref="T24:Y24" si="11">SUM(T7:T23)</f>
        <v>1555.07</v>
      </c>
      <c r="U24" s="76">
        <f t="shared" si="11"/>
        <v>26895.09</v>
      </c>
      <c r="V24" s="76">
        <f t="shared" si="11"/>
        <v>4233.5399999999991</v>
      </c>
      <c r="W24" s="76">
        <f t="shared" si="11"/>
        <v>582.47999999999979</v>
      </c>
      <c r="X24" s="76">
        <f t="shared" si="11"/>
        <v>1555.07</v>
      </c>
      <c r="Y24" s="76">
        <f t="shared" si="11"/>
        <v>33266.179999999993</v>
      </c>
    </row>
    <row r="25" spans="1:25" x14ac:dyDescent="0.25">
      <c r="F25" s="143"/>
      <c r="G25" s="143"/>
      <c r="H25" s="143"/>
      <c r="I25" s="143"/>
      <c r="J25" s="143"/>
      <c r="K25" s="143"/>
      <c r="L25" s="143"/>
      <c r="M25" s="143"/>
      <c r="N25" s="143"/>
      <c r="O25" s="143"/>
      <c r="P25" s="143"/>
      <c r="Q25" s="143"/>
      <c r="R25" s="143"/>
      <c r="S25" s="143"/>
      <c r="T25" s="143"/>
      <c r="U25" s="143"/>
      <c r="V25" s="143"/>
      <c r="W25" s="143"/>
    </row>
    <row r="26" spans="1:25" ht="18.75" x14ac:dyDescent="0.3">
      <c r="A26" s="62"/>
      <c r="E26" s="7"/>
      <c r="F26" s="143"/>
      <c r="G26" s="143"/>
      <c r="H26" s="143"/>
      <c r="I26" s="143"/>
      <c r="J26" s="143"/>
      <c r="K26" s="143"/>
      <c r="L26" s="143"/>
      <c r="M26" s="143"/>
      <c r="N26" s="143"/>
      <c r="O26" s="143"/>
      <c r="P26" s="143"/>
      <c r="Q26" s="143"/>
      <c r="R26" s="143"/>
      <c r="S26" s="143"/>
      <c r="T26" s="143"/>
      <c r="U26" s="143"/>
      <c r="V26" s="143"/>
      <c r="W26" s="153"/>
      <c r="Y26" s="2"/>
    </row>
    <row r="27" spans="1:25" x14ac:dyDescent="0.25">
      <c r="U27" s="7"/>
    </row>
    <row r="28" spans="1:25" x14ac:dyDescent="0.25">
      <c r="U28" s="2"/>
    </row>
    <row r="33" spans="1:13" ht="15.75" thickBot="1" x14ac:dyDescent="0.3"/>
    <row r="34" spans="1:13" ht="23.1" customHeight="1" thickBot="1" x14ac:dyDescent="0.3">
      <c r="A34" s="262" t="s">
        <v>148</v>
      </c>
      <c r="B34" s="213" t="s">
        <v>286</v>
      </c>
      <c r="C34" s="214"/>
      <c r="D34" s="215"/>
      <c r="E34" s="213" t="s">
        <v>287</v>
      </c>
      <c r="F34" s="214"/>
      <c r="G34" s="214"/>
      <c r="H34" s="231" t="s">
        <v>256</v>
      </c>
      <c r="I34" s="231" t="s">
        <v>257</v>
      </c>
      <c r="J34" s="231" t="s">
        <v>258</v>
      </c>
    </row>
    <row r="35" spans="1:13" ht="75.75" thickBot="1" x14ac:dyDescent="0.35">
      <c r="A35" s="263"/>
      <c r="B35" s="188" t="s">
        <v>250</v>
      </c>
      <c r="C35" s="123" t="s">
        <v>251</v>
      </c>
      <c r="D35" s="123" t="s">
        <v>252</v>
      </c>
      <c r="E35" s="188" t="s">
        <v>253</v>
      </c>
      <c r="F35" s="123" t="s">
        <v>254</v>
      </c>
      <c r="G35" s="189" t="s">
        <v>255</v>
      </c>
      <c r="H35" s="264"/>
      <c r="I35" s="264"/>
      <c r="J35" s="264"/>
    </row>
    <row r="36" spans="1:13" ht="19.5" thickBot="1" x14ac:dyDescent="0.35">
      <c r="A36" s="108" t="s">
        <v>20</v>
      </c>
      <c r="B36" s="176">
        <v>2000.7948852399998</v>
      </c>
      <c r="C36" s="176">
        <v>1010.64168</v>
      </c>
      <c r="D36" s="192">
        <v>0</v>
      </c>
      <c r="E36" s="176">
        <v>2000.7948852399998</v>
      </c>
      <c r="F36" s="177">
        <v>223.26168000000001</v>
      </c>
      <c r="G36" s="177">
        <v>787.38</v>
      </c>
      <c r="H36" s="175">
        <f t="shared" ref="H36:H45" si="12">SUM(E36:G36)</f>
        <v>3011.4365652399997</v>
      </c>
      <c r="I36" s="192">
        <v>0</v>
      </c>
      <c r="J36" s="175">
        <f>+H36+I36</f>
        <v>3011.4365652399997</v>
      </c>
      <c r="K36" s="179"/>
      <c r="L36" s="38"/>
      <c r="M36" s="191"/>
    </row>
    <row r="37" spans="1:13" ht="19.5" thickBot="1" x14ac:dyDescent="0.35">
      <c r="A37" s="133" t="s">
        <v>158</v>
      </c>
      <c r="B37" s="171">
        <f>SUM(B36)</f>
        <v>2000.7948852399998</v>
      </c>
      <c r="C37" s="171">
        <f t="shared" ref="C37:G37" si="13">SUM(C36)</f>
        <v>1010.64168</v>
      </c>
      <c r="D37" s="194">
        <f t="shared" si="13"/>
        <v>0</v>
      </c>
      <c r="E37" s="171">
        <f t="shared" si="13"/>
        <v>2000.7948852399998</v>
      </c>
      <c r="F37" s="171">
        <f t="shared" si="13"/>
        <v>223.26168000000001</v>
      </c>
      <c r="G37" s="171">
        <f t="shared" si="13"/>
        <v>787.38</v>
      </c>
      <c r="H37" s="171">
        <f t="shared" si="12"/>
        <v>3011.4365652399997</v>
      </c>
      <c r="I37" s="193" t="s">
        <v>249</v>
      </c>
      <c r="J37" s="171">
        <f>+J36</f>
        <v>3011.4365652399997</v>
      </c>
      <c r="L37" s="38"/>
      <c r="M37" s="191"/>
    </row>
    <row r="38" spans="1:13" ht="19.5" thickBot="1" x14ac:dyDescent="0.35">
      <c r="A38" s="108" t="s">
        <v>21</v>
      </c>
      <c r="B38" s="176">
        <v>915.93408166999996</v>
      </c>
      <c r="C38" s="177">
        <v>25.74155</v>
      </c>
      <c r="D38" s="177">
        <v>160.93999790000001</v>
      </c>
      <c r="E38" s="175">
        <v>915.93408166999996</v>
      </c>
      <c r="F38" s="177">
        <v>25.74155</v>
      </c>
      <c r="G38" s="198">
        <v>160.93999790000001</v>
      </c>
      <c r="H38" s="175">
        <f t="shared" si="12"/>
        <v>1102.61562957</v>
      </c>
      <c r="I38" s="192">
        <v>0</v>
      </c>
      <c r="J38" s="175">
        <f t="shared" ref="J38:J46" si="14">+H38+I38</f>
        <v>1102.61562957</v>
      </c>
      <c r="L38" s="38"/>
      <c r="M38" s="191"/>
    </row>
    <row r="39" spans="1:13" ht="19.5" thickBot="1" x14ac:dyDescent="0.35">
      <c r="A39" s="108" t="s">
        <v>121</v>
      </c>
      <c r="B39" s="176">
        <v>1073.1685331299998</v>
      </c>
      <c r="C39" s="177">
        <v>3.1707900000000002</v>
      </c>
      <c r="D39" s="197">
        <v>25.708779920000001</v>
      </c>
      <c r="E39" s="175">
        <v>1073.1685331299998</v>
      </c>
      <c r="F39" s="177">
        <v>3.1707900000000002</v>
      </c>
      <c r="G39" s="199">
        <v>25.708779920000001</v>
      </c>
      <c r="H39" s="175">
        <f t="shared" si="12"/>
        <v>1102.0481030499998</v>
      </c>
      <c r="I39" s="192">
        <v>0</v>
      </c>
      <c r="J39" s="175">
        <f t="shared" si="14"/>
        <v>1102.0481030499998</v>
      </c>
      <c r="L39" s="38"/>
      <c r="M39" s="191"/>
    </row>
    <row r="40" spans="1:13" ht="19.5" thickBot="1" x14ac:dyDescent="0.35">
      <c r="A40" s="108" t="s">
        <v>30</v>
      </c>
      <c r="B40" s="176">
        <v>407.90483663999998</v>
      </c>
      <c r="C40" s="177">
        <v>9.5579400000000003</v>
      </c>
      <c r="D40" s="197">
        <v>0</v>
      </c>
      <c r="E40" s="175">
        <v>407.90483663999998</v>
      </c>
      <c r="F40" s="177">
        <v>9.5579400000000003</v>
      </c>
      <c r="G40" s="192">
        <v>0</v>
      </c>
      <c r="H40" s="175">
        <f t="shared" si="12"/>
        <v>417.46277663999996</v>
      </c>
      <c r="I40" s="192">
        <v>0</v>
      </c>
      <c r="J40" s="175">
        <f t="shared" si="14"/>
        <v>417.46277663999996</v>
      </c>
      <c r="L40" s="38"/>
      <c r="M40" s="191"/>
    </row>
    <row r="41" spans="1:13" ht="19.5" thickBot="1" x14ac:dyDescent="0.35">
      <c r="A41" s="108" t="s">
        <v>213</v>
      </c>
      <c r="B41" s="176">
        <v>2220.9981598399995</v>
      </c>
      <c r="C41" s="177">
        <v>25.649159999999998</v>
      </c>
      <c r="D41" s="197">
        <v>142.8199999</v>
      </c>
      <c r="E41" s="175">
        <v>2220.9981598399995</v>
      </c>
      <c r="F41" s="177">
        <v>25.649159999999998</v>
      </c>
      <c r="G41" s="199">
        <v>142.8199999</v>
      </c>
      <c r="H41" s="175">
        <f t="shared" si="12"/>
        <v>2389.4673197399993</v>
      </c>
      <c r="I41" s="192">
        <v>0</v>
      </c>
      <c r="J41" s="175">
        <f t="shared" si="14"/>
        <v>2389.4673197399993</v>
      </c>
      <c r="L41" s="38"/>
      <c r="M41" s="191"/>
    </row>
    <row r="42" spans="1:13" ht="19.5" thickBot="1" x14ac:dyDescent="0.35">
      <c r="A42" s="108" t="s">
        <v>23</v>
      </c>
      <c r="B42" s="176">
        <v>11015.876938860003</v>
      </c>
      <c r="C42" s="177">
        <v>124.7928</v>
      </c>
      <c r="D42" s="177">
        <v>1532.82999995</v>
      </c>
      <c r="E42" s="175">
        <v>11015.876938860003</v>
      </c>
      <c r="F42" s="177">
        <v>124.7928</v>
      </c>
      <c r="G42" s="198">
        <v>1532.82999995</v>
      </c>
      <c r="H42" s="175">
        <f>SUM(E42:G42)</f>
        <v>12673.499738810002</v>
      </c>
      <c r="I42" s="170">
        <v>200</v>
      </c>
      <c r="J42" s="175">
        <f t="shared" si="14"/>
        <v>12873.499738810002</v>
      </c>
      <c r="L42" s="38"/>
      <c r="M42" s="191"/>
    </row>
    <row r="43" spans="1:13" ht="19.5" thickBot="1" x14ac:dyDescent="0.35">
      <c r="A43" s="108" t="s">
        <v>25</v>
      </c>
      <c r="B43" s="176">
        <v>687.68512890000011</v>
      </c>
      <c r="C43" s="177">
        <v>39.787080000000003</v>
      </c>
      <c r="D43" s="197">
        <v>46.740097419999998</v>
      </c>
      <c r="E43" s="175">
        <v>687.68512890000011</v>
      </c>
      <c r="F43" s="177">
        <v>39.787080000000003</v>
      </c>
      <c r="G43" s="199">
        <v>46.740097419999998</v>
      </c>
      <c r="H43" s="175">
        <f t="shared" si="12"/>
        <v>774.21230632000015</v>
      </c>
      <c r="I43" s="192">
        <v>0</v>
      </c>
      <c r="J43" s="175">
        <f t="shared" si="14"/>
        <v>774.21230632000015</v>
      </c>
      <c r="L43" s="38"/>
      <c r="M43" s="191"/>
    </row>
    <row r="44" spans="1:13" ht="19.5" thickBot="1" x14ac:dyDescent="0.35">
      <c r="A44" s="108" t="s">
        <v>214</v>
      </c>
      <c r="B44" s="176">
        <v>1425.9739593999998</v>
      </c>
      <c r="C44" s="177">
        <v>29.251200000000001</v>
      </c>
      <c r="D44" s="177">
        <v>356.26999982999962</v>
      </c>
      <c r="E44" s="175">
        <v>1425.9739593999998</v>
      </c>
      <c r="F44" s="177">
        <v>29.251200000000001</v>
      </c>
      <c r="G44" s="198">
        <v>356.26999982999962</v>
      </c>
      <c r="H44" s="175">
        <f t="shared" si="12"/>
        <v>1811.4951592299994</v>
      </c>
      <c r="I44" s="170">
        <v>40.592473650000002</v>
      </c>
      <c r="J44" s="175">
        <f t="shared" si="14"/>
        <v>1852.0876328799995</v>
      </c>
      <c r="L44" s="38"/>
      <c r="M44" s="191"/>
    </row>
    <row r="45" spans="1:13" ht="19.5" thickBot="1" x14ac:dyDescent="0.35">
      <c r="A45" s="108" t="s">
        <v>156</v>
      </c>
      <c r="B45" s="176">
        <v>253.48255062000001</v>
      </c>
      <c r="C45" s="177">
        <v>9.8834400000000002</v>
      </c>
      <c r="D45" s="192">
        <v>0</v>
      </c>
      <c r="E45" s="175">
        <v>253.48255062000001</v>
      </c>
      <c r="F45" s="177">
        <v>9.8834400000000002</v>
      </c>
      <c r="G45" s="192">
        <v>0</v>
      </c>
      <c r="H45" s="175">
        <f t="shared" si="12"/>
        <v>263.36599061999999</v>
      </c>
      <c r="I45" s="192">
        <v>0</v>
      </c>
      <c r="J45" s="175">
        <f t="shared" si="14"/>
        <v>263.36599061999999</v>
      </c>
      <c r="L45" s="38"/>
      <c r="M45" s="191"/>
    </row>
    <row r="46" spans="1:13" ht="19.5" thickBot="1" x14ac:dyDescent="0.35">
      <c r="A46" s="108" t="s">
        <v>215</v>
      </c>
      <c r="B46" s="176">
        <v>6799.0309729000019</v>
      </c>
      <c r="C46" s="177">
        <v>91.237440000000007</v>
      </c>
      <c r="D46" s="177">
        <v>872.8299966300001</v>
      </c>
      <c r="E46" s="175">
        <v>6799.0309729000019</v>
      </c>
      <c r="F46" s="177">
        <v>91.237440000000007</v>
      </c>
      <c r="G46" s="198">
        <v>872.8299966300001</v>
      </c>
      <c r="H46" s="175">
        <f>SUM(E46:G46)</f>
        <v>7763.0984095300018</v>
      </c>
      <c r="I46" s="170">
        <v>195.07847293</v>
      </c>
      <c r="J46" s="175">
        <f t="shared" si="14"/>
        <v>7958.1768824600022</v>
      </c>
      <c r="L46" s="38"/>
      <c r="M46" s="191"/>
    </row>
    <row r="47" spans="1:13" ht="19.5" thickBot="1" x14ac:dyDescent="0.35">
      <c r="A47" s="133" t="s">
        <v>159</v>
      </c>
      <c r="B47" s="171">
        <f t="shared" ref="B47:H47" si="15">SUM(B38:B46)</f>
        <v>24800.055161960001</v>
      </c>
      <c r="C47" s="171">
        <f t="shared" si="15"/>
        <v>359.07139999999998</v>
      </c>
      <c r="D47" s="171">
        <f t="shared" si="15"/>
        <v>3138.1388715499997</v>
      </c>
      <c r="E47" s="172">
        <f t="shared" si="15"/>
        <v>24800.055161960001</v>
      </c>
      <c r="F47" s="172">
        <f t="shared" si="15"/>
        <v>359.07139999999998</v>
      </c>
      <c r="G47" s="172">
        <f t="shared" si="15"/>
        <v>3138.1388715499997</v>
      </c>
      <c r="H47" s="172">
        <f t="shared" si="15"/>
        <v>28297.265433510001</v>
      </c>
      <c r="I47" s="190" t="s">
        <v>249</v>
      </c>
      <c r="J47" s="172">
        <f>+H47</f>
        <v>28297.265433510001</v>
      </c>
      <c r="L47" s="38"/>
      <c r="M47" s="191"/>
    </row>
    <row r="48" spans="1:13" ht="19.5" thickBot="1" x14ac:dyDescent="0.35">
      <c r="A48" s="108" t="s">
        <v>259</v>
      </c>
      <c r="B48" s="173">
        <f t="shared" ref="B48:H48" si="16">+B37+B47</f>
        <v>26800.850047200001</v>
      </c>
      <c r="C48" s="173">
        <f t="shared" si="16"/>
        <v>1369.71308</v>
      </c>
      <c r="D48" s="173">
        <f t="shared" si="16"/>
        <v>3138.1388715499997</v>
      </c>
      <c r="E48" s="173">
        <f t="shared" si="16"/>
        <v>26800.850047200001</v>
      </c>
      <c r="F48" s="173">
        <f t="shared" si="16"/>
        <v>582.33308</v>
      </c>
      <c r="G48" s="173">
        <f t="shared" si="16"/>
        <v>3925.5188715499999</v>
      </c>
      <c r="H48" s="173">
        <f t="shared" si="16"/>
        <v>31308.701998750003</v>
      </c>
      <c r="I48" s="173">
        <f>+SUM(I38:I46)</f>
        <v>435.67094657999996</v>
      </c>
      <c r="J48" s="173">
        <f>+H48+I48</f>
        <v>31744.372945330004</v>
      </c>
      <c r="L48" s="38"/>
      <c r="M48" s="191"/>
    </row>
    <row r="49" spans="4:8" x14ac:dyDescent="0.25">
      <c r="D49" s="180"/>
      <c r="G49" s="179"/>
      <c r="H49" s="180"/>
    </row>
  </sheetData>
  <mergeCells count="12">
    <mergeCell ref="J34:J35"/>
    <mergeCell ref="A34:A35"/>
    <mergeCell ref="B34:D34"/>
    <mergeCell ref="E34:G34"/>
    <mergeCell ref="H34:H35"/>
    <mergeCell ref="I34:I35"/>
    <mergeCell ref="B2:W2"/>
    <mergeCell ref="B5:E5"/>
    <mergeCell ref="F5:I5"/>
    <mergeCell ref="J5:M5"/>
    <mergeCell ref="N5:Q5"/>
    <mergeCell ref="U5:Y5"/>
  </mergeCells>
  <pageMargins left="0.23622047244094491" right="0.23622047244094491" top="0.74803149606299213" bottom="0.74803149606299213" header="0.31496062992125984" footer="0.31496062992125984"/>
  <pageSetup paperSize="8" scale="44" orientation="landscape" r:id="rId1"/>
  <ignoredErrors>
    <ignoredError sqref="E24 V10:V21 V22:V23 Q24 M24 I24 E37 J37 J47" formula="1"/>
    <ignoredError sqref="H36 H38 H39:H4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9"/>
  <sheetViews>
    <sheetView showGridLines="0" zoomScale="70" zoomScaleNormal="70" workbookViewId="0">
      <pane xSplit="1" ySplit="6" topLeftCell="B22" activePane="bottomRight" state="frozen"/>
      <selection pane="topRight" activeCell="B1" sqref="B1"/>
      <selection pane="bottomLeft" activeCell="A7" sqref="A7"/>
      <selection pane="bottomRight"/>
    </sheetView>
  </sheetViews>
  <sheetFormatPr baseColWidth="10" defaultColWidth="11.42578125" defaultRowHeight="15" x14ac:dyDescent="0.25"/>
  <cols>
    <col min="1" max="1" width="28.5703125" customWidth="1"/>
    <col min="2" max="2" width="17.5703125" customWidth="1"/>
    <col min="3" max="4" width="14.5703125" customWidth="1"/>
    <col min="5" max="5" width="18.5703125" customWidth="1"/>
    <col min="6" max="6" width="18.42578125" customWidth="1"/>
    <col min="7" max="7" width="16.5703125" customWidth="1"/>
    <col min="8" max="8" width="17.42578125" customWidth="1"/>
    <col min="9" max="9" width="16.42578125" customWidth="1"/>
    <col min="10" max="10" width="18.5703125" customWidth="1"/>
    <col min="11" max="11" width="16.42578125" customWidth="1"/>
    <col min="12" max="12" width="17" customWidth="1"/>
    <col min="13" max="13" width="18.42578125" customWidth="1"/>
    <col min="14" max="14" width="18.5703125" customWidth="1"/>
    <col min="15" max="15" width="17" customWidth="1"/>
    <col min="16" max="21" width="18.5703125" customWidth="1"/>
    <col min="22" max="25" width="18.42578125" customWidth="1"/>
    <col min="26" max="26" width="11.42578125" customWidth="1"/>
  </cols>
  <sheetData>
    <row r="1" spans="1:25" ht="15.75" thickBot="1" x14ac:dyDescent="0.3">
      <c r="A1" s="1"/>
      <c r="B1" s="1"/>
      <c r="C1" s="1"/>
      <c r="D1" s="1"/>
      <c r="E1" s="1"/>
      <c r="F1" s="1"/>
      <c r="G1" s="1"/>
      <c r="H1" s="1"/>
      <c r="I1" s="1"/>
      <c r="M1" s="1"/>
      <c r="N1" s="1"/>
      <c r="O1" s="1"/>
    </row>
    <row r="2" spans="1:25" s="1" customFormat="1" ht="21.75" customHeight="1" thickBot="1" x14ac:dyDescent="0.3">
      <c r="A2"/>
      <c r="B2" s="265" t="s">
        <v>230</v>
      </c>
      <c r="C2" s="266"/>
      <c r="D2" s="266"/>
      <c r="E2" s="266"/>
      <c r="F2" s="266"/>
      <c r="G2" s="266"/>
      <c r="H2" s="266"/>
      <c r="I2" s="266"/>
      <c r="J2" s="266"/>
      <c r="K2" s="266"/>
      <c r="L2" s="266"/>
      <c r="M2" s="266"/>
      <c r="N2" s="266"/>
      <c r="O2" s="266"/>
      <c r="P2" s="266"/>
      <c r="Q2" s="266"/>
      <c r="R2" s="266"/>
      <c r="S2" s="266"/>
      <c r="T2" s="266"/>
      <c r="U2" s="266"/>
      <c r="V2" s="266"/>
      <c r="W2" s="267"/>
    </row>
    <row r="3" spans="1:25" s="1" customFormat="1" ht="7.5" customHeight="1" x14ac:dyDescent="0.25">
      <c r="A3"/>
      <c r="B3"/>
      <c r="C3"/>
      <c r="D3"/>
      <c r="E3"/>
      <c r="F3"/>
      <c r="G3"/>
      <c r="H3"/>
      <c r="I3"/>
      <c r="J3" s="7"/>
      <c r="K3" s="7"/>
      <c r="L3"/>
      <c r="M3"/>
      <c r="N3"/>
      <c r="O3"/>
      <c r="P3"/>
      <c r="Q3"/>
      <c r="R3"/>
      <c r="S3"/>
      <c r="T3"/>
      <c r="U3"/>
      <c r="V3"/>
      <c r="W3"/>
    </row>
    <row r="4" spans="1:25" s="1" customFormat="1" ht="3.75" customHeight="1" thickBot="1" x14ac:dyDescent="0.3">
      <c r="A4"/>
      <c r="B4"/>
      <c r="C4"/>
      <c r="D4"/>
      <c r="E4"/>
      <c r="F4"/>
      <c r="G4"/>
      <c r="H4"/>
      <c r="I4"/>
      <c r="J4" s="7"/>
      <c r="K4" s="7"/>
      <c r="L4"/>
      <c r="M4"/>
      <c r="N4"/>
      <c r="O4"/>
      <c r="P4"/>
      <c r="Q4"/>
      <c r="R4"/>
      <c r="S4"/>
      <c r="T4"/>
      <c r="U4"/>
      <c r="V4"/>
      <c r="W4"/>
    </row>
    <row r="5" spans="1:25" s="1" customFormat="1" ht="77.25" customHeight="1" thickBot="1" x14ac:dyDescent="0.3">
      <c r="A5"/>
      <c r="B5" s="213" t="s">
        <v>207</v>
      </c>
      <c r="C5" s="214"/>
      <c r="D5" s="214"/>
      <c r="E5" s="215"/>
      <c r="F5" s="213" t="s">
        <v>223</v>
      </c>
      <c r="G5" s="214"/>
      <c r="H5" s="214"/>
      <c r="I5" s="215"/>
      <c r="J5" s="213" t="s">
        <v>227</v>
      </c>
      <c r="K5" s="214"/>
      <c r="L5" s="214"/>
      <c r="M5" s="215"/>
      <c r="N5" s="213" t="s">
        <v>229</v>
      </c>
      <c r="O5" s="214"/>
      <c r="P5" s="214"/>
      <c r="Q5" s="215"/>
      <c r="R5" s="92" t="s">
        <v>228</v>
      </c>
      <c r="S5" s="92" t="s">
        <v>231</v>
      </c>
      <c r="T5" s="92" t="s">
        <v>225</v>
      </c>
      <c r="U5" s="213">
        <v>2021</v>
      </c>
      <c r="V5" s="214"/>
      <c r="W5" s="214"/>
      <c r="X5" s="214"/>
      <c r="Y5" s="215"/>
    </row>
    <row r="6" spans="1:25" s="1" customFormat="1" ht="115.5" customHeight="1" thickBot="1" x14ac:dyDescent="0.3">
      <c r="A6" s="10"/>
      <c r="B6" s="123" t="s">
        <v>208</v>
      </c>
      <c r="C6" s="123" t="s">
        <v>209</v>
      </c>
      <c r="D6" s="11" t="s">
        <v>15</v>
      </c>
      <c r="E6" s="104" t="s">
        <v>210</v>
      </c>
      <c r="F6" s="123" t="s">
        <v>208</v>
      </c>
      <c r="G6" s="123" t="s">
        <v>209</v>
      </c>
      <c r="H6" s="11" t="s">
        <v>15</v>
      </c>
      <c r="I6" s="106" t="s">
        <v>211</v>
      </c>
      <c r="J6" s="123" t="s">
        <v>208</v>
      </c>
      <c r="K6" s="123" t="s">
        <v>209</v>
      </c>
      <c r="L6" s="11" t="s">
        <v>15</v>
      </c>
      <c r="M6" s="92" t="s">
        <v>238</v>
      </c>
      <c r="N6" s="123" t="s">
        <v>208</v>
      </c>
      <c r="O6" s="123" t="s">
        <v>209</v>
      </c>
      <c r="P6" s="11" t="s">
        <v>15</v>
      </c>
      <c r="Q6" s="92" t="s">
        <v>212</v>
      </c>
      <c r="R6" s="11" t="s">
        <v>187</v>
      </c>
      <c r="S6" s="11" t="s">
        <v>187</v>
      </c>
      <c r="T6" s="11" t="s">
        <v>226</v>
      </c>
      <c r="U6" s="92" t="s">
        <v>208</v>
      </c>
      <c r="V6" s="92" t="s">
        <v>161</v>
      </c>
      <c r="W6" s="92" t="s">
        <v>15</v>
      </c>
      <c r="X6" s="92" t="s">
        <v>226</v>
      </c>
      <c r="Y6" s="92" t="s">
        <v>36</v>
      </c>
    </row>
    <row r="7" spans="1:25" s="1" customFormat="1" ht="19.5" thickBot="1" x14ac:dyDescent="0.35">
      <c r="A7" s="108" t="s">
        <v>20</v>
      </c>
      <c r="B7" s="118">
        <v>10.79</v>
      </c>
      <c r="C7" s="119">
        <v>448.78999999999996</v>
      </c>
      <c r="D7" s="119"/>
      <c r="E7" s="36">
        <f>B7+D7+C7</f>
        <v>459.58</v>
      </c>
      <c r="F7" s="118">
        <v>24.45</v>
      </c>
      <c r="G7" s="119">
        <v>456.7</v>
      </c>
      <c r="H7" s="119"/>
      <c r="I7" s="36">
        <f>SUM(F7:H7)</f>
        <v>481.15</v>
      </c>
      <c r="J7" s="118">
        <v>1605.21</v>
      </c>
      <c r="K7" s="119">
        <v>433.39</v>
      </c>
      <c r="L7" s="119"/>
      <c r="M7" s="107">
        <f>SUM(J7:L7)</f>
        <v>2038.6</v>
      </c>
      <c r="N7" s="118">
        <v>20.7</v>
      </c>
      <c r="O7" s="119">
        <v>433.39</v>
      </c>
      <c r="P7" s="119">
        <v>42.79</v>
      </c>
      <c r="Q7" s="111">
        <f>N7+P7+O7</f>
        <v>496.88</v>
      </c>
      <c r="R7" s="119"/>
      <c r="S7" s="119"/>
      <c r="T7" s="119">
        <v>0</v>
      </c>
      <c r="U7" s="119">
        <f>B7+F7+J7+N7</f>
        <v>1661.15</v>
      </c>
      <c r="V7" s="119">
        <f t="shared" ref="V7:V23" si="0">C7+G7+K7+O7+R7+S7</f>
        <v>1772.27</v>
      </c>
      <c r="W7" s="119">
        <f t="shared" ref="W7:W23" si="1">D7+H7+L7+P7</f>
        <v>42.79</v>
      </c>
      <c r="X7" s="119">
        <v>0</v>
      </c>
      <c r="Y7" s="107">
        <f>U7+V7+W7+X7</f>
        <v>3476.21</v>
      </c>
    </row>
    <row r="8" spans="1:25" s="1" customFormat="1" ht="19.5" thickBot="1" x14ac:dyDescent="0.35">
      <c r="A8" s="109" t="s">
        <v>21</v>
      </c>
      <c r="B8" s="118">
        <v>561.76</v>
      </c>
      <c r="C8" s="118">
        <v>102.94000000000001</v>
      </c>
      <c r="D8" s="118">
        <v>8.85</v>
      </c>
      <c r="E8" s="36">
        <f t="shared" ref="E8:E23" si="2">B8+D8+C8</f>
        <v>673.55000000000007</v>
      </c>
      <c r="F8" s="118">
        <v>78.2</v>
      </c>
      <c r="G8" s="118">
        <v>104.75</v>
      </c>
      <c r="H8" s="118">
        <v>8.85</v>
      </c>
      <c r="I8" s="36">
        <f t="shared" ref="I8:I23" si="3">SUM(F8:H8)</f>
        <v>191.79999999999998</v>
      </c>
      <c r="J8" s="118">
        <v>162.5</v>
      </c>
      <c r="K8" s="118">
        <v>99.410000000000011</v>
      </c>
      <c r="L8" s="118">
        <v>8.85</v>
      </c>
      <c r="M8" s="36">
        <f t="shared" ref="M8:M23" si="4">SUM(J8:L8)</f>
        <v>270.76000000000005</v>
      </c>
      <c r="N8" s="118">
        <v>100.3</v>
      </c>
      <c r="O8" s="119">
        <v>99.4</v>
      </c>
      <c r="P8" s="119">
        <v>8.85</v>
      </c>
      <c r="Q8" s="112">
        <f>N8+P8+O8</f>
        <v>208.55</v>
      </c>
      <c r="R8" s="119"/>
      <c r="S8" s="119"/>
      <c r="T8" s="119">
        <v>0</v>
      </c>
      <c r="U8" s="119">
        <f t="shared" ref="U8:U23" si="5">B8+F8+J8+N8</f>
        <v>902.76</v>
      </c>
      <c r="V8" s="119">
        <f t="shared" si="0"/>
        <v>406.5</v>
      </c>
      <c r="W8" s="119">
        <f>D8+H8+L8+P8</f>
        <v>35.4</v>
      </c>
      <c r="X8" s="119">
        <v>0</v>
      </c>
      <c r="Y8" s="107">
        <f t="shared" ref="Y8:Y23" si="6">U8+V8+W8+X8</f>
        <v>1344.66</v>
      </c>
    </row>
    <row r="9" spans="1:25" s="1" customFormat="1" ht="19.5" thickBot="1" x14ac:dyDescent="0.35">
      <c r="A9" s="109" t="s">
        <v>22</v>
      </c>
      <c r="B9" s="118">
        <v>853.98</v>
      </c>
      <c r="C9" s="118">
        <v>115.86</v>
      </c>
      <c r="D9" s="118">
        <v>12.83</v>
      </c>
      <c r="E9" s="36">
        <f t="shared" si="2"/>
        <v>982.67000000000007</v>
      </c>
      <c r="F9" s="118">
        <v>176.95999999999998</v>
      </c>
      <c r="G9" s="118">
        <v>117.91000000000001</v>
      </c>
      <c r="H9" s="118">
        <v>12.83</v>
      </c>
      <c r="I9" s="36">
        <f t="shared" si="3"/>
        <v>307.7</v>
      </c>
      <c r="J9" s="118">
        <v>817.52</v>
      </c>
      <c r="K9" s="118"/>
      <c r="L9" s="118"/>
      <c r="M9" s="36">
        <f t="shared" si="4"/>
        <v>817.52</v>
      </c>
      <c r="N9" s="118">
        <v>448.98</v>
      </c>
      <c r="O9" s="119"/>
      <c r="P9" s="119">
        <v>12.83</v>
      </c>
      <c r="Q9" s="112">
        <f>N9+P9+O9</f>
        <v>461.81</v>
      </c>
      <c r="R9" s="119"/>
      <c r="S9" s="119"/>
      <c r="T9" s="119">
        <v>387.98</v>
      </c>
      <c r="U9" s="119">
        <f t="shared" si="5"/>
        <v>2297.44</v>
      </c>
      <c r="V9" s="119">
        <f t="shared" si="0"/>
        <v>233.77</v>
      </c>
      <c r="W9" s="119">
        <f>D9+H9+L9+P9</f>
        <v>38.49</v>
      </c>
      <c r="X9" s="119">
        <v>387.98</v>
      </c>
      <c r="Y9" s="107">
        <f t="shared" si="6"/>
        <v>2957.68</v>
      </c>
    </row>
    <row r="10" spans="1:25" ht="19.5" thickBot="1" x14ac:dyDescent="0.35">
      <c r="A10" s="109" t="s">
        <v>42</v>
      </c>
      <c r="B10" s="118">
        <v>0</v>
      </c>
      <c r="C10" s="118">
        <v>0</v>
      </c>
      <c r="D10" s="118">
        <v>0</v>
      </c>
      <c r="E10" s="36">
        <f t="shared" si="2"/>
        <v>0</v>
      </c>
      <c r="F10" s="118"/>
      <c r="G10" s="118"/>
      <c r="H10" s="118"/>
      <c r="I10" s="36">
        <f t="shared" si="3"/>
        <v>0</v>
      </c>
      <c r="J10" s="118"/>
      <c r="K10" s="118"/>
      <c r="L10" s="118"/>
      <c r="M10" s="36">
        <f t="shared" si="4"/>
        <v>0</v>
      </c>
      <c r="N10" s="118"/>
      <c r="O10" s="119"/>
      <c r="P10" s="119"/>
      <c r="Q10" s="112">
        <f t="shared" ref="Q10:Q23" si="7">N10+P10+O10</f>
        <v>0</v>
      </c>
      <c r="R10" s="119"/>
      <c r="S10" s="119"/>
      <c r="T10" s="119">
        <v>0</v>
      </c>
      <c r="U10" s="119">
        <f t="shared" si="5"/>
        <v>0</v>
      </c>
      <c r="V10" s="119">
        <f t="shared" si="0"/>
        <v>0</v>
      </c>
      <c r="W10" s="119">
        <f t="shared" si="1"/>
        <v>0</v>
      </c>
      <c r="X10" s="119">
        <v>0</v>
      </c>
      <c r="Y10" s="107">
        <f t="shared" si="6"/>
        <v>0</v>
      </c>
    </row>
    <row r="11" spans="1:25" ht="19.5" thickBot="1" x14ac:dyDescent="0.35">
      <c r="A11" s="109" t="s">
        <v>23</v>
      </c>
      <c r="B11" s="118">
        <v>4481.93</v>
      </c>
      <c r="C11" s="119">
        <v>640.76</v>
      </c>
      <c r="D11" s="119">
        <v>31.2</v>
      </c>
      <c r="E11" s="36">
        <f t="shared" si="2"/>
        <v>5153.8900000000003</v>
      </c>
      <c r="F11" s="118">
        <v>446.71</v>
      </c>
      <c r="G11" s="119">
        <v>652.04999999999995</v>
      </c>
      <c r="H11" s="119">
        <v>31.2</v>
      </c>
      <c r="I11" s="36">
        <f t="shared" si="3"/>
        <v>1129.96</v>
      </c>
      <c r="J11" s="118">
        <v>3855.26</v>
      </c>
      <c r="K11" s="119">
        <v>618.77</v>
      </c>
      <c r="L11" s="119">
        <v>31.2</v>
      </c>
      <c r="M11" s="36">
        <f t="shared" si="4"/>
        <v>4505.2300000000005</v>
      </c>
      <c r="N11" s="118">
        <v>1586.78</v>
      </c>
      <c r="O11" s="119">
        <v>618.77</v>
      </c>
      <c r="P11" s="119">
        <v>31.2</v>
      </c>
      <c r="Q11" s="112">
        <f t="shared" si="7"/>
        <v>2236.75</v>
      </c>
      <c r="R11" s="119">
        <v>251.25</v>
      </c>
      <c r="S11" s="119">
        <v>275.75</v>
      </c>
      <c r="T11" s="119">
        <v>1487.08</v>
      </c>
      <c r="U11" s="119">
        <f t="shared" si="5"/>
        <v>10370.680000000002</v>
      </c>
      <c r="V11" s="119">
        <f t="shared" si="0"/>
        <v>3057.35</v>
      </c>
      <c r="W11" s="119">
        <f t="shared" si="1"/>
        <v>124.8</v>
      </c>
      <c r="X11" s="119">
        <v>1487.08</v>
      </c>
      <c r="Y11" s="107">
        <f t="shared" si="6"/>
        <v>15039.910000000002</v>
      </c>
    </row>
    <row r="12" spans="1:25" ht="19.5" thickBot="1" x14ac:dyDescent="0.35">
      <c r="A12" s="109" t="s">
        <v>24</v>
      </c>
      <c r="B12" s="118">
        <v>0</v>
      </c>
      <c r="C12" s="119">
        <v>0</v>
      </c>
      <c r="D12" s="119">
        <v>0</v>
      </c>
      <c r="E12" s="36">
        <f t="shared" si="2"/>
        <v>0</v>
      </c>
      <c r="F12" s="118"/>
      <c r="G12" s="119"/>
      <c r="H12" s="119"/>
      <c r="I12" s="36">
        <f t="shared" si="3"/>
        <v>0</v>
      </c>
      <c r="J12" s="118"/>
      <c r="K12" s="119"/>
      <c r="L12" s="119"/>
      <c r="M12" s="36">
        <f t="shared" si="4"/>
        <v>0</v>
      </c>
      <c r="N12" s="118"/>
      <c r="O12" s="119"/>
      <c r="P12" s="119"/>
      <c r="Q12" s="112">
        <f t="shared" si="7"/>
        <v>0</v>
      </c>
      <c r="R12" s="119"/>
      <c r="S12" s="119"/>
      <c r="T12" s="119">
        <v>150</v>
      </c>
      <c r="U12" s="119">
        <f t="shared" si="5"/>
        <v>0</v>
      </c>
      <c r="V12" s="119">
        <f t="shared" si="0"/>
        <v>0</v>
      </c>
      <c r="W12" s="119">
        <f t="shared" si="1"/>
        <v>0</v>
      </c>
      <c r="X12" s="119">
        <v>150</v>
      </c>
      <c r="Y12" s="107">
        <f t="shared" si="6"/>
        <v>150</v>
      </c>
    </row>
    <row r="13" spans="1:25" ht="19.5" thickBot="1" x14ac:dyDescent="0.35">
      <c r="A13" s="109" t="s">
        <v>25</v>
      </c>
      <c r="B13" s="118">
        <v>90.65</v>
      </c>
      <c r="C13" s="119">
        <v>55.949999999999996</v>
      </c>
      <c r="D13" s="119">
        <v>9.9499999999999993</v>
      </c>
      <c r="E13" s="36">
        <f t="shared" si="2"/>
        <v>156.55000000000001</v>
      </c>
      <c r="F13" s="118">
        <v>103.10000000000001</v>
      </c>
      <c r="G13" s="119">
        <v>56.94</v>
      </c>
      <c r="H13" s="119">
        <v>9.9499999999999993</v>
      </c>
      <c r="I13" s="36">
        <f t="shared" si="3"/>
        <v>169.99</v>
      </c>
      <c r="J13" s="118">
        <v>108.26</v>
      </c>
      <c r="K13" s="119">
        <v>54.03</v>
      </c>
      <c r="L13" s="119">
        <v>9.9499999999999993</v>
      </c>
      <c r="M13" s="36">
        <f t="shared" si="4"/>
        <v>172.24</v>
      </c>
      <c r="N13" s="118">
        <v>166.25</v>
      </c>
      <c r="O13" s="119"/>
      <c r="P13" s="119">
        <v>9.9499999999999993</v>
      </c>
      <c r="Q13" s="112">
        <f t="shared" si="7"/>
        <v>176.2</v>
      </c>
      <c r="R13" s="119"/>
      <c r="S13" s="119"/>
      <c r="T13" s="119">
        <v>125</v>
      </c>
      <c r="U13" s="119">
        <f t="shared" si="5"/>
        <v>468.26</v>
      </c>
      <c r="V13" s="119">
        <f t="shared" si="0"/>
        <v>166.92</v>
      </c>
      <c r="W13" s="119">
        <f t="shared" si="1"/>
        <v>39.799999999999997</v>
      </c>
      <c r="X13" s="119">
        <v>125</v>
      </c>
      <c r="Y13" s="107">
        <f t="shared" si="6"/>
        <v>799.9799999999999</v>
      </c>
    </row>
    <row r="14" spans="1:25" ht="19.5" thickBot="1" x14ac:dyDescent="0.35">
      <c r="A14" s="109" t="s">
        <v>26</v>
      </c>
      <c r="B14" s="118">
        <v>0</v>
      </c>
      <c r="C14" s="119">
        <v>0</v>
      </c>
      <c r="D14" s="119">
        <v>0</v>
      </c>
      <c r="E14" s="36">
        <f t="shared" si="2"/>
        <v>0</v>
      </c>
      <c r="F14" s="118"/>
      <c r="G14" s="119"/>
      <c r="H14" s="119"/>
      <c r="I14" s="36">
        <f t="shared" si="3"/>
        <v>0</v>
      </c>
      <c r="J14" s="118"/>
      <c r="K14" s="119"/>
      <c r="L14" s="119"/>
      <c r="M14" s="36">
        <f t="shared" si="4"/>
        <v>0</v>
      </c>
      <c r="N14" s="118"/>
      <c r="O14" s="119"/>
      <c r="P14" s="119"/>
      <c r="Q14" s="112">
        <f t="shared" si="7"/>
        <v>0</v>
      </c>
      <c r="R14" s="119"/>
      <c r="S14" s="119"/>
      <c r="T14" s="119">
        <v>0</v>
      </c>
      <c r="U14" s="119">
        <f t="shared" si="5"/>
        <v>0</v>
      </c>
      <c r="V14" s="119">
        <f t="shared" si="0"/>
        <v>0</v>
      </c>
      <c r="W14" s="119">
        <f t="shared" si="1"/>
        <v>0</v>
      </c>
      <c r="X14" s="119">
        <v>0</v>
      </c>
      <c r="Y14" s="107">
        <f t="shared" si="6"/>
        <v>0</v>
      </c>
    </row>
    <row r="15" spans="1:25" ht="19.5" thickBot="1" x14ac:dyDescent="0.35">
      <c r="A15" s="109" t="s">
        <v>27</v>
      </c>
      <c r="B15" s="118">
        <v>2731.73</v>
      </c>
      <c r="C15" s="119">
        <v>313.90999999999997</v>
      </c>
      <c r="D15" s="119">
        <v>22.81</v>
      </c>
      <c r="E15" s="36">
        <f t="shared" si="2"/>
        <v>3068.45</v>
      </c>
      <c r="F15" s="118">
        <v>799.61</v>
      </c>
      <c r="G15" s="119">
        <v>319.44</v>
      </c>
      <c r="H15" s="119">
        <v>22.81</v>
      </c>
      <c r="I15" s="36">
        <f t="shared" si="3"/>
        <v>1141.8599999999999</v>
      </c>
      <c r="J15" s="118">
        <v>2349.0800000000004</v>
      </c>
      <c r="K15" s="119">
        <v>303.14</v>
      </c>
      <c r="L15" s="119">
        <v>22.81</v>
      </c>
      <c r="M15" s="36">
        <f t="shared" si="4"/>
        <v>2675.03</v>
      </c>
      <c r="N15" s="118">
        <v>687.1</v>
      </c>
      <c r="O15" s="119">
        <v>303.13</v>
      </c>
      <c r="P15" s="119">
        <v>22.81</v>
      </c>
      <c r="Q15" s="112">
        <f t="shared" si="7"/>
        <v>1013.04</v>
      </c>
      <c r="R15" s="119">
        <v>727.5</v>
      </c>
      <c r="S15" s="119">
        <v>382.5</v>
      </c>
      <c r="T15" s="119">
        <v>650</v>
      </c>
      <c r="U15" s="119">
        <f t="shared" si="5"/>
        <v>6567.52</v>
      </c>
      <c r="V15" s="119">
        <f t="shared" si="0"/>
        <v>2349.62</v>
      </c>
      <c r="W15" s="119">
        <f t="shared" si="1"/>
        <v>91.24</v>
      </c>
      <c r="X15" s="119">
        <v>650</v>
      </c>
      <c r="Y15" s="107">
        <f t="shared" si="6"/>
        <v>9658.3799999999992</v>
      </c>
    </row>
    <row r="16" spans="1:25" ht="19.5" thickBot="1" x14ac:dyDescent="0.35">
      <c r="A16" s="109" t="s">
        <v>28</v>
      </c>
      <c r="B16" s="118">
        <v>0</v>
      </c>
      <c r="C16" s="119">
        <v>0</v>
      </c>
      <c r="D16" s="119">
        <v>0</v>
      </c>
      <c r="E16" s="36">
        <f t="shared" si="2"/>
        <v>0</v>
      </c>
      <c r="F16" s="118"/>
      <c r="G16" s="119"/>
      <c r="H16" s="119"/>
      <c r="I16" s="36">
        <f t="shared" si="3"/>
        <v>0</v>
      </c>
      <c r="J16" s="118"/>
      <c r="K16" s="119"/>
      <c r="L16" s="119"/>
      <c r="M16" s="36">
        <f t="shared" si="4"/>
        <v>0</v>
      </c>
      <c r="N16" s="118"/>
      <c r="O16" s="119"/>
      <c r="P16" s="119"/>
      <c r="Q16" s="112">
        <f t="shared" si="7"/>
        <v>0</v>
      </c>
      <c r="R16" s="119"/>
      <c r="S16" s="119"/>
      <c r="T16" s="119">
        <v>47.84</v>
      </c>
      <c r="U16" s="119">
        <f t="shared" si="5"/>
        <v>0</v>
      </c>
      <c r="V16" s="119">
        <f t="shared" si="0"/>
        <v>0</v>
      </c>
      <c r="W16" s="119">
        <f t="shared" si="1"/>
        <v>0</v>
      </c>
      <c r="X16" s="119">
        <v>47.84</v>
      </c>
      <c r="Y16" s="107">
        <f t="shared" si="6"/>
        <v>47.84</v>
      </c>
    </row>
    <row r="17" spans="1:25" ht="19.5" thickBot="1" x14ac:dyDescent="0.35">
      <c r="A17" s="109" t="s">
        <v>29</v>
      </c>
      <c r="B17" s="118">
        <v>487.25</v>
      </c>
      <c r="C17" s="119">
        <v>91.460000000000008</v>
      </c>
      <c r="D17" s="119">
        <v>3.18</v>
      </c>
      <c r="E17" s="36">
        <f t="shared" si="2"/>
        <v>581.89</v>
      </c>
      <c r="F17" s="118">
        <v>94.02</v>
      </c>
      <c r="G17" s="119">
        <v>93.070000000000007</v>
      </c>
      <c r="H17" s="119">
        <v>3.18</v>
      </c>
      <c r="I17" s="36">
        <f t="shared" si="3"/>
        <v>190.27</v>
      </c>
      <c r="J17" s="118">
        <v>445.18</v>
      </c>
      <c r="K17" s="119"/>
      <c r="L17" s="119">
        <v>3.18</v>
      </c>
      <c r="M17" s="36">
        <f t="shared" si="4"/>
        <v>448.36</v>
      </c>
      <c r="N17" s="118"/>
      <c r="O17" s="119"/>
      <c r="P17" s="119"/>
      <c r="Q17" s="112">
        <f t="shared" si="7"/>
        <v>0</v>
      </c>
      <c r="R17" s="119"/>
      <c r="S17" s="119"/>
      <c r="T17" s="119">
        <v>0</v>
      </c>
      <c r="U17" s="119">
        <f t="shared" si="5"/>
        <v>1026.45</v>
      </c>
      <c r="V17" s="119">
        <f t="shared" si="0"/>
        <v>184.53000000000003</v>
      </c>
      <c r="W17" s="119">
        <f t="shared" si="1"/>
        <v>9.5400000000000009</v>
      </c>
      <c r="X17" s="119">
        <v>0</v>
      </c>
      <c r="Y17" s="107">
        <f t="shared" si="6"/>
        <v>1220.52</v>
      </c>
    </row>
    <row r="18" spans="1:25" ht="19.5" thickBot="1" x14ac:dyDescent="0.35">
      <c r="A18" s="109" t="s">
        <v>30</v>
      </c>
      <c r="B18" s="118">
        <v>162.79</v>
      </c>
      <c r="C18" s="119">
        <v>38.39</v>
      </c>
      <c r="D18" s="119">
        <v>4.78</v>
      </c>
      <c r="E18" s="36">
        <f t="shared" si="2"/>
        <v>205.95999999999998</v>
      </c>
      <c r="F18" s="118">
        <v>35.71</v>
      </c>
      <c r="G18" s="119">
        <v>39.07</v>
      </c>
      <c r="H18" s="119">
        <v>4.78</v>
      </c>
      <c r="I18" s="36">
        <f t="shared" si="3"/>
        <v>79.56</v>
      </c>
      <c r="J18" s="118">
        <v>178.19</v>
      </c>
      <c r="K18" s="119"/>
      <c r="L18" s="119">
        <v>4.78</v>
      </c>
      <c r="M18" s="36">
        <f t="shared" si="4"/>
        <v>182.97</v>
      </c>
      <c r="N18" s="118">
        <v>38.65</v>
      </c>
      <c r="O18" s="119"/>
      <c r="P18" s="119">
        <v>4.78</v>
      </c>
      <c r="Q18" s="112">
        <f t="shared" si="7"/>
        <v>43.43</v>
      </c>
      <c r="R18" s="119"/>
      <c r="S18" s="119"/>
      <c r="T18" s="119">
        <v>84</v>
      </c>
      <c r="U18" s="119">
        <f t="shared" si="5"/>
        <v>415.34</v>
      </c>
      <c r="V18" s="119">
        <f t="shared" si="0"/>
        <v>77.460000000000008</v>
      </c>
      <c r="W18" s="119">
        <f t="shared" si="1"/>
        <v>19.12</v>
      </c>
      <c r="X18" s="119">
        <v>84</v>
      </c>
      <c r="Y18" s="107">
        <f t="shared" si="6"/>
        <v>595.91999999999996</v>
      </c>
    </row>
    <row r="19" spans="1:25" ht="19.5" thickBot="1" x14ac:dyDescent="0.35">
      <c r="A19" s="109" t="s">
        <v>31</v>
      </c>
      <c r="B19" s="118">
        <v>0</v>
      </c>
      <c r="C19" s="119">
        <v>0</v>
      </c>
      <c r="D19" s="119">
        <v>0</v>
      </c>
      <c r="E19" s="36">
        <f t="shared" si="2"/>
        <v>0</v>
      </c>
      <c r="F19" s="118"/>
      <c r="G19" s="119"/>
      <c r="H19" s="119"/>
      <c r="I19" s="36">
        <f t="shared" si="3"/>
        <v>0</v>
      </c>
      <c r="J19" s="118"/>
      <c r="K19" s="119"/>
      <c r="L19" s="119"/>
      <c r="M19" s="36">
        <f t="shared" si="4"/>
        <v>0</v>
      </c>
      <c r="N19" s="118"/>
      <c r="O19" s="119"/>
      <c r="P19" s="119"/>
      <c r="Q19" s="112">
        <f t="shared" si="7"/>
        <v>0</v>
      </c>
      <c r="R19" s="119"/>
      <c r="S19" s="119"/>
      <c r="T19" s="119">
        <v>0</v>
      </c>
      <c r="U19" s="119">
        <f t="shared" si="5"/>
        <v>0</v>
      </c>
      <c r="V19" s="119">
        <f t="shared" si="0"/>
        <v>0</v>
      </c>
      <c r="W19" s="119">
        <f t="shared" si="1"/>
        <v>0</v>
      </c>
      <c r="X19" s="119">
        <v>0</v>
      </c>
      <c r="Y19" s="107">
        <f t="shared" si="6"/>
        <v>0</v>
      </c>
    </row>
    <row r="20" spans="1:25" ht="19.5" thickBot="1" x14ac:dyDescent="0.35">
      <c r="A20" s="109" t="s">
        <v>32</v>
      </c>
      <c r="B20" s="118">
        <v>427.11</v>
      </c>
      <c r="C20" s="119">
        <v>87.550000000000011</v>
      </c>
      <c r="D20" s="119">
        <v>7.32</v>
      </c>
      <c r="E20" s="36">
        <f t="shared" si="2"/>
        <v>521.98</v>
      </c>
      <c r="F20" s="118">
        <v>56.699999999999996</v>
      </c>
      <c r="G20" s="119">
        <v>89.09</v>
      </c>
      <c r="H20" s="119">
        <v>7.32</v>
      </c>
      <c r="I20" s="36">
        <f t="shared" si="3"/>
        <v>153.10999999999999</v>
      </c>
      <c r="J20" s="118">
        <v>536.48</v>
      </c>
      <c r="K20" s="119">
        <v>84.550000000000011</v>
      </c>
      <c r="L20" s="119">
        <v>7.32</v>
      </c>
      <c r="M20" s="36">
        <f t="shared" si="4"/>
        <v>628.35</v>
      </c>
      <c r="N20" s="118">
        <v>264.58999999999997</v>
      </c>
      <c r="O20" s="119">
        <v>84.54</v>
      </c>
      <c r="P20" s="119">
        <v>7.32</v>
      </c>
      <c r="Q20" s="112">
        <f t="shared" si="7"/>
        <v>356.45</v>
      </c>
      <c r="R20" s="119">
        <v>195</v>
      </c>
      <c r="S20" s="119">
        <v>98</v>
      </c>
      <c r="T20" s="119">
        <v>100.94</v>
      </c>
      <c r="U20" s="119">
        <f t="shared" si="5"/>
        <v>1284.8799999999999</v>
      </c>
      <c r="V20" s="119">
        <f t="shared" si="0"/>
        <v>638.73</v>
      </c>
      <c r="W20" s="119">
        <f t="shared" si="1"/>
        <v>29.28</v>
      </c>
      <c r="X20" s="119">
        <v>100.94</v>
      </c>
      <c r="Y20" s="107">
        <f t="shared" si="6"/>
        <v>2053.83</v>
      </c>
    </row>
    <row r="21" spans="1:25" ht="19.5" thickBot="1" x14ac:dyDescent="0.35">
      <c r="A21" s="109" t="s">
        <v>33</v>
      </c>
      <c r="B21" s="118">
        <v>125.65</v>
      </c>
      <c r="C21" s="119">
        <v>24</v>
      </c>
      <c r="D21" s="119">
        <v>2.48</v>
      </c>
      <c r="E21" s="36">
        <f t="shared" si="2"/>
        <v>152.13</v>
      </c>
      <c r="F21" s="118">
        <v>67.430000000000007</v>
      </c>
      <c r="G21" s="119">
        <v>24.42</v>
      </c>
      <c r="H21" s="119">
        <v>2.48</v>
      </c>
      <c r="I21" s="36">
        <f t="shared" si="3"/>
        <v>94.330000000000013</v>
      </c>
      <c r="J21" s="118">
        <v>43.449999999999996</v>
      </c>
      <c r="K21" s="119"/>
      <c r="L21" s="119">
        <v>2.48</v>
      </c>
      <c r="M21" s="36">
        <f t="shared" si="4"/>
        <v>45.929999999999993</v>
      </c>
      <c r="N21" s="118">
        <v>29.5</v>
      </c>
      <c r="O21" s="119"/>
      <c r="P21" s="119">
        <v>2.48</v>
      </c>
      <c r="Q21" s="112">
        <f t="shared" si="7"/>
        <v>31.98</v>
      </c>
      <c r="R21" s="119"/>
      <c r="S21" s="119"/>
      <c r="T21" s="119">
        <v>24</v>
      </c>
      <c r="U21" s="119">
        <f t="shared" si="5"/>
        <v>266.02999999999997</v>
      </c>
      <c r="V21" s="119">
        <f t="shared" si="0"/>
        <v>48.42</v>
      </c>
      <c r="W21" s="119">
        <f t="shared" si="1"/>
        <v>9.92</v>
      </c>
      <c r="X21" s="119">
        <v>24</v>
      </c>
      <c r="Y21" s="107">
        <f t="shared" si="6"/>
        <v>348.37</v>
      </c>
    </row>
    <row r="22" spans="1:25" ht="19.5" thickBot="1" x14ac:dyDescent="0.35">
      <c r="A22" s="109" t="s">
        <v>34</v>
      </c>
      <c r="B22" s="118">
        <v>0</v>
      </c>
      <c r="C22" s="119">
        <v>0</v>
      </c>
      <c r="D22" s="119">
        <v>0</v>
      </c>
      <c r="E22" s="36">
        <f t="shared" si="2"/>
        <v>0</v>
      </c>
      <c r="F22" s="118"/>
      <c r="G22" s="119"/>
      <c r="H22" s="119"/>
      <c r="I22" s="36">
        <f t="shared" si="3"/>
        <v>0</v>
      </c>
      <c r="J22" s="118"/>
      <c r="K22" s="119"/>
      <c r="L22" s="119"/>
      <c r="M22" s="36">
        <f t="shared" si="4"/>
        <v>0</v>
      </c>
      <c r="N22" s="118"/>
      <c r="O22" s="119"/>
      <c r="P22" s="119"/>
      <c r="Q22" s="112">
        <f t="shared" si="7"/>
        <v>0</v>
      </c>
      <c r="R22" s="119"/>
      <c r="S22" s="119"/>
      <c r="T22" s="119">
        <v>0</v>
      </c>
      <c r="U22" s="119">
        <f t="shared" si="5"/>
        <v>0</v>
      </c>
      <c r="V22" s="119">
        <f t="shared" si="0"/>
        <v>0</v>
      </c>
      <c r="W22" s="119">
        <f t="shared" si="1"/>
        <v>0</v>
      </c>
      <c r="X22" s="119">
        <v>0</v>
      </c>
      <c r="Y22" s="107">
        <f t="shared" si="6"/>
        <v>0</v>
      </c>
    </row>
    <row r="23" spans="1:25" ht="19.5" thickBot="1" x14ac:dyDescent="0.35">
      <c r="A23" s="109" t="s">
        <v>35</v>
      </c>
      <c r="B23" s="118">
        <v>0</v>
      </c>
      <c r="C23" s="119">
        <v>0</v>
      </c>
      <c r="D23" s="119">
        <v>0</v>
      </c>
      <c r="E23" s="36">
        <f t="shared" si="2"/>
        <v>0</v>
      </c>
      <c r="F23" s="118"/>
      <c r="G23" s="119"/>
      <c r="H23" s="119"/>
      <c r="I23" s="36">
        <f t="shared" si="3"/>
        <v>0</v>
      </c>
      <c r="J23" s="118"/>
      <c r="K23" s="119"/>
      <c r="L23" s="119"/>
      <c r="M23" s="36">
        <f t="shared" si="4"/>
        <v>0</v>
      </c>
      <c r="N23" s="118"/>
      <c r="O23" s="119"/>
      <c r="P23" s="119"/>
      <c r="Q23" s="112">
        <f t="shared" si="7"/>
        <v>0</v>
      </c>
      <c r="R23" s="119"/>
      <c r="S23" s="119"/>
      <c r="T23" s="119">
        <v>0</v>
      </c>
      <c r="U23" s="119">
        <f t="shared" si="5"/>
        <v>0</v>
      </c>
      <c r="V23" s="119">
        <f t="shared" si="0"/>
        <v>0</v>
      </c>
      <c r="W23" s="119">
        <f t="shared" si="1"/>
        <v>0</v>
      </c>
      <c r="X23" s="119">
        <v>0</v>
      </c>
      <c r="Y23" s="107">
        <f t="shared" si="6"/>
        <v>0</v>
      </c>
    </row>
    <row r="24" spans="1:25" ht="19.5" thickBot="1" x14ac:dyDescent="0.35">
      <c r="A24" s="110" t="s">
        <v>57</v>
      </c>
      <c r="B24" s="76">
        <f>SUM(B7:B23)</f>
        <v>9933.6400000000012</v>
      </c>
      <c r="C24" s="76">
        <f>SUM(C7:C23)</f>
        <v>1919.6100000000001</v>
      </c>
      <c r="D24" s="76">
        <f>SUM(D7:D23)</f>
        <v>103.40000000000002</v>
      </c>
      <c r="E24" s="76">
        <f>B24+D24+C24</f>
        <v>11956.650000000001</v>
      </c>
      <c r="F24" s="76">
        <f>SUM(F7:F23)</f>
        <v>1882.89</v>
      </c>
      <c r="G24" s="76">
        <f>SUM(G7:G23)</f>
        <v>1953.4399999999998</v>
      </c>
      <c r="H24" s="76">
        <f>SUM(H7:H23)</f>
        <v>103.40000000000002</v>
      </c>
      <c r="I24" s="76">
        <f>SUM(F24:H24)</f>
        <v>3939.73</v>
      </c>
      <c r="J24" s="76">
        <f>SUM(J7:J23)</f>
        <v>10101.130000000001</v>
      </c>
      <c r="K24" s="76">
        <f>SUM(K7:K23)</f>
        <v>1593.2899999999997</v>
      </c>
      <c r="L24" s="76">
        <f>SUM(L7:L23)</f>
        <v>90.570000000000007</v>
      </c>
      <c r="M24" s="76">
        <f>SUM(J24:L24)</f>
        <v>11784.99</v>
      </c>
      <c r="N24" s="76">
        <f>SUM(N7:N23)</f>
        <v>3342.8500000000004</v>
      </c>
      <c r="O24" s="76">
        <f t="shared" ref="O24" si="8">SUM(O7:O23)</f>
        <v>1539.23</v>
      </c>
      <c r="P24" s="76">
        <f>SUM(P7:P23)</f>
        <v>143.01</v>
      </c>
      <c r="Q24" s="105">
        <f>N24+P24+O24</f>
        <v>5025.09</v>
      </c>
      <c r="R24" s="105">
        <f t="shared" ref="R24:S24" si="9">SUM(R7:R23)</f>
        <v>1173.75</v>
      </c>
      <c r="S24" s="105">
        <f t="shared" si="9"/>
        <v>756.25</v>
      </c>
      <c r="T24" s="105">
        <f t="shared" ref="T24:Y24" si="10">SUM(T7:T23)</f>
        <v>3056.84</v>
      </c>
      <c r="U24" s="76">
        <f t="shared" si="10"/>
        <v>25260.510000000006</v>
      </c>
      <c r="V24" s="76">
        <f t="shared" si="10"/>
        <v>8935.5699999999979</v>
      </c>
      <c r="W24" s="76">
        <f t="shared" si="10"/>
        <v>440.38000000000005</v>
      </c>
      <c r="X24" s="76">
        <f t="shared" si="10"/>
        <v>3056.84</v>
      </c>
      <c r="Y24" s="76">
        <f t="shared" si="10"/>
        <v>37693.299999999996</v>
      </c>
    </row>
    <row r="25" spans="1:25" x14ac:dyDescent="0.25">
      <c r="F25" s="143"/>
      <c r="G25" s="143"/>
      <c r="H25" s="143"/>
      <c r="I25" s="143"/>
      <c r="J25" s="143"/>
      <c r="K25" s="143"/>
      <c r="L25" s="143"/>
      <c r="M25" s="143"/>
      <c r="N25" s="143"/>
      <c r="O25" s="143"/>
      <c r="P25" s="143"/>
      <c r="Q25" s="143"/>
      <c r="R25" s="143"/>
      <c r="S25" s="143"/>
      <c r="T25" s="143"/>
      <c r="U25" s="143"/>
      <c r="V25" s="143"/>
      <c r="W25" s="143"/>
    </row>
    <row r="26" spans="1:25" ht="18.75" x14ac:dyDescent="0.3">
      <c r="A26" s="62"/>
      <c r="E26" s="7"/>
      <c r="F26" s="143"/>
      <c r="G26" s="143"/>
      <c r="H26" s="143"/>
      <c r="I26" s="143"/>
      <c r="J26" s="143"/>
      <c r="K26" s="143"/>
      <c r="L26" s="143"/>
      <c r="M26" s="143"/>
      <c r="N26" s="143"/>
      <c r="O26" s="143"/>
      <c r="P26" s="143"/>
      <c r="Q26" s="143"/>
      <c r="R26" s="143"/>
      <c r="S26" s="143"/>
      <c r="T26" s="143"/>
      <c r="U26" s="143"/>
      <c r="V26" s="143"/>
      <c r="W26" s="153"/>
      <c r="Y26" s="2"/>
    </row>
    <row r="27" spans="1:25" x14ac:dyDescent="0.25">
      <c r="U27" s="7"/>
    </row>
    <row r="28" spans="1:25" x14ac:dyDescent="0.25">
      <c r="U28" s="2"/>
    </row>
    <row r="33" spans="1:12" ht="15.75" thickBot="1" x14ac:dyDescent="0.3"/>
    <row r="34" spans="1:12" ht="23.1" customHeight="1" thickBot="1" x14ac:dyDescent="0.3">
      <c r="A34" s="231" t="s">
        <v>148</v>
      </c>
      <c r="B34" s="213" t="s">
        <v>286</v>
      </c>
      <c r="C34" s="214"/>
      <c r="D34" s="214"/>
      <c r="E34" s="213" t="s">
        <v>287</v>
      </c>
      <c r="F34" s="214"/>
      <c r="G34" s="214"/>
      <c r="H34" s="231" t="s">
        <v>256</v>
      </c>
      <c r="I34" s="231" t="s">
        <v>257</v>
      </c>
      <c r="J34" s="231" t="s">
        <v>258</v>
      </c>
    </row>
    <row r="35" spans="1:12" ht="75.75" thickBot="1" x14ac:dyDescent="0.35">
      <c r="A35" s="264"/>
      <c r="B35" s="188" t="s">
        <v>250</v>
      </c>
      <c r="C35" s="123" t="s">
        <v>251</v>
      </c>
      <c r="D35" s="123" t="s">
        <v>252</v>
      </c>
      <c r="E35" s="188" t="s">
        <v>253</v>
      </c>
      <c r="F35" s="123" t="s">
        <v>254</v>
      </c>
      <c r="G35" s="189" t="s">
        <v>255</v>
      </c>
      <c r="H35" s="264"/>
      <c r="I35" s="264"/>
      <c r="J35" s="264"/>
    </row>
    <row r="36" spans="1:12" ht="19.5" thickBot="1" x14ac:dyDescent="0.35">
      <c r="A36" s="108" t="s">
        <v>20</v>
      </c>
      <c r="B36" s="176">
        <v>1661.1290351</v>
      </c>
      <c r="C36" s="176">
        <v>1815.05214</v>
      </c>
      <c r="D36" s="176">
        <v>0</v>
      </c>
      <c r="E36" s="176">
        <v>1661.1290351</v>
      </c>
      <c r="F36" s="177">
        <v>42.782139999999998</v>
      </c>
      <c r="G36" s="178">
        <v>1772.27</v>
      </c>
      <c r="H36" s="175">
        <f t="shared" ref="H36:H46" si="11">SUM(E36:G36)</f>
        <v>3476.1811751</v>
      </c>
      <c r="I36" s="170"/>
      <c r="J36" s="175">
        <f>+H36+I36</f>
        <v>3476.1811751</v>
      </c>
      <c r="L36" s="38"/>
    </row>
    <row r="37" spans="1:12" ht="19.5" thickBot="1" x14ac:dyDescent="0.35">
      <c r="A37" s="133" t="s">
        <v>158</v>
      </c>
      <c r="B37" s="171">
        <f>SUM(B36)</f>
        <v>1661.1290351</v>
      </c>
      <c r="C37" s="171">
        <f t="shared" ref="C37:D37" si="12">SUM(C36)</f>
        <v>1815.05214</v>
      </c>
      <c r="D37" s="171">
        <f t="shared" si="12"/>
        <v>0</v>
      </c>
      <c r="E37" s="171">
        <f t="shared" ref="E37" si="13">SUM(E36)</f>
        <v>1661.1290351</v>
      </c>
      <c r="F37" s="171">
        <f t="shared" ref="F37" si="14">SUM(F36)</f>
        <v>42.782139999999998</v>
      </c>
      <c r="G37" s="171">
        <f t="shared" ref="G37" si="15">SUM(G36)</f>
        <v>1772.27</v>
      </c>
      <c r="H37" s="171">
        <f t="shared" si="11"/>
        <v>3476.1811751</v>
      </c>
      <c r="I37" s="193" t="s">
        <v>249</v>
      </c>
      <c r="J37" s="171">
        <f>+H37</f>
        <v>3476.1811751</v>
      </c>
      <c r="L37" s="38"/>
    </row>
    <row r="38" spans="1:12" ht="19.5" thickBot="1" x14ac:dyDescent="0.35">
      <c r="A38" s="108" t="s">
        <v>21</v>
      </c>
      <c r="B38" s="175">
        <v>900.85434817000009</v>
      </c>
      <c r="C38" s="177">
        <v>35.375399999999999</v>
      </c>
      <c r="D38" s="177">
        <v>406.49999943</v>
      </c>
      <c r="E38" s="175">
        <v>900.85434817000009</v>
      </c>
      <c r="F38" s="177">
        <v>35.375399999999999</v>
      </c>
      <c r="G38" s="177">
        <v>406.49999943</v>
      </c>
      <c r="H38" s="175">
        <f t="shared" si="11"/>
        <v>1342.7297476000001</v>
      </c>
      <c r="I38" s="192">
        <v>0</v>
      </c>
      <c r="J38" s="175">
        <f t="shared" ref="J38:J48" si="16">+H38+I38</f>
        <v>1342.7297476000001</v>
      </c>
      <c r="L38" s="38"/>
    </row>
    <row r="39" spans="1:12" ht="19.5" thickBot="1" x14ac:dyDescent="0.35">
      <c r="A39" s="108" t="s">
        <v>121</v>
      </c>
      <c r="B39" s="175">
        <v>1026.4367651100001</v>
      </c>
      <c r="C39" s="177">
        <v>9.5123700000000007</v>
      </c>
      <c r="D39" s="177">
        <v>89.761841649999994</v>
      </c>
      <c r="E39" s="175">
        <v>1026.4367651100001</v>
      </c>
      <c r="F39" s="177">
        <v>9.5123700000000007</v>
      </c>
      <c r="G39" s="177">
        <v>89.761841649999994</v>
      </c>
      <c r="H39" s="175">
        <f t="shared" si="11"/>
        <v>1125.71097676</v>
      </c>
      <c r="I39" s="192">
        <v>0</v>
      </c>
      <c r="J39" s="175">
        <f t="shared" si="16"/>
        <v>1125.71097676</v>
      </c>
      <c r="L39" s="38"/>
    </row>
    <row r="40" spans="1:12" ht="19.5" thickBot="1" x14ac:dyDescent="0.35">
      <c r="A40" s="108" t="s">
        <v>30</v>
      </c>
      <c r="B40" s="175">
        <v>415.31610085999995</v>
      </c>
      <c r="C40" s="177">
        <v>19.115880000000001</v>
      </c>
      <c r="D40" s="177">
        <v>77.448928480000006</v>
      </c>
      <c r="E40" s="175">
        <v>415.31610085999995</v>
      </c>
      <c r="F40" s="177">
        <v>19.115880000000001</v>
      </c>
      <c r="G40" s="177">
        <v>77.448928480000006</v>
      </c>
      <c r="H40" s="175">
        <f t="shared" si="11"/>
        <v>511.88090933999996</v>
      </c>
      <c r="I40" s="192">
        <v>0</v>
      </c>
      <c r="J40" s="175">
        <f t="shared" si="16"/>
        <v>511.88090933999996</v>
      </c>
      <c r="L40" s="38"/>
    </row>
    <row r="41" spans="1:12" ht="19.5" thickBot="1" x14ac:dyDescent="0.35">
      <c r="A41" s="108" t="s">
        <v>213</v>
      </c>
      <c r="B41" s="175">
        <v>2271.25816192</v>
      </c>
      <c r="C41" s="177">
        <v>38.473739999999999</v>
      </c>
      <c r="D41" s="177">
        <v>233.76999479</v>
      </c>
      <c r="E41" s="175">
        <v>2271.25816192</v>
      </c>
      <c r="F41" s="177">
        <v>38.473739999999999</v>
      </c>
      <c r="G41" s="177">
        <v>233.76999479</v>
      </c>
      <c r="H41" s="175">
        <f t="shared" si="11"/>
        <v>2543.50189671</v>
      </c>
      <c r="I41" s="192">
        <v>0</v>
      </c>
      <c r="J41" s="175">
        <f t="shared" si="16"/>
        <v>2543.50189671</v>
      </c>
      <c r="L41" s="38"/>
    </row>
    <row r="42" spans="1:12" ht="19.5" thickBot="1" x14ac:dyDescent="0.35">
      <c r="A42" s="108" t="s">
        <v>23</v>
      </c>
      <c r="B42" s="175">
        <v>10287.22514653</v>
      </c>
      <c r="C42" s="177">
        <v>124.79279750000001</v>
      </c>
      <c r="D42" s="177">
        <v>3057.3308594499972</v>
      </c>
      <c r="E42" s="175">
        <v>10287.22514653</v>
      </c>
      <c r="F42" s="177">
        <v>124.79279750000001</v>
      </c>
      <c r="G42" s="177">
        <v>3057.3308594499972</v>
      </c>
      <c r="H42" s="175">
        <f t="shared" si="11"/>
        <v>13469.348803479998</v>
      </c>
      <c r="I42" s="192">
        <v>0</v>
      </c>
      <c r="J42" s="175">
        <f t="shared" si="16"/>
        <v>13469.348803479998</v>
      </c>
      <c r="L42" s="38"/>
    </row>
    <row r="43" spans="1:12" ht="19.5" thickBot="1" x14ac:dyDescent="0.35">
      <c r="A43" s="108" t="s">
        <v>25</v>
      </c>
      <c r="B43" s="175">
        <v>443.23412838000002</v>
      </c>
      <c r="C43" s="177">
        <v>39.787080000000003</v>
      </c>
      <c r="D43" s="177">
        <v>95.605876609999996</v>
      </c>
      <c r="E43" s="175">
        <v>443.23412838000002</v>
      </c>
      <c r="F43" s="177">
        <v>39.787080000000003</v>
      </c>
      <c r="G43" s="177">
        <v>95.605876609999996</v>
      </c>
      <c r="H43" s="175">
        <f t="shared" si="11"/>
        <v>578.62708498999996</v>
      </c>
      <c r="I43" s="170">
        <v>62.5</v>
      </c>
      <c r="J43" s="175">
        <f t="shared" si="16"/>
        <v>641.12708498999996</v>
      </c>
      <c r="L43" s="38"/>
    </row>
    <row r="44" spans="1:12" ht="19.5" thickBot="1" x14ac:dyDescent="0.35">
      <c r="A44" s="108" t="s">
        <v>214</v>
      </c>
      <c r="B44" s="175">
        <v>1284.87496655</v>
      </c>
      <c r="C44" s="177">
        <v>29.251200000000001</v>
      </c>
      <c r="D44" s="187">
        <v>507.63645499</v>
      </c>
      <c r="E44" s="175">
        <v>1284.87496655</v>
      </c>
      <c r="F44" s="177">
        <v>29.251200000000001</v>
      </c>
      <c r="G44" s="177">
        <v>507.63645499</v>
      </c>
      <c r="H44" s="175">
        <f t="shared" si="11"/>
        <v>1821.7626215399998</v>
      </c>
      <c r="I44" s="170">
        <v>100.928645</v>
      </c>
      <c r="J44" s="175">
        <f t="shared" si="16"/>
        <v>1922.6912665399998</v>
      </c>
      <c r="L44" s="38"/>
    </row>
    <row r="45" spans="1:12" ht="19.5" thickBot="1" x14ac:dyDescent="0.35">
      <c r="A45" s="108" t="s">
        <v>156</v>
      </c>
      <c r="B45" s="175">
        <v>266.00709482000002</v>
      </c>
      <c r="C45" s="177">
        <v>9.8834400000000002</v>
      </c>
      <c r="D45" s="177">
        <v>0</v>
      </c>
      <c r="E45" s="175">
        <v>266.00709482000002</v>
      </c>
      <c r="F45" s="177">
        <v>9.8834400000000002</v>
      </c>
      <c r="G45" s="177">
        <v>0</v>
      </c>
      <c r="H45" s="175">
        <f t="shared" si="11"/>
        <v>275.89053482000003</v>
      </c>
      <c r="I45" s="170">
        <v>12</v>
      </c>
      <c r="J45" s="175">
        <f t="shared" si="16"/>
        <v>287.89053482000003</v>
      </c>
      <c r="L45" s="38"/>
    </row>
    <row r="46" spans="1:12" ht="19.5" thickBot="1" x14ac:dyDescent="0.35">
      <c r="A46" s="108" t="s">
        <v>215</v>
      </c>
      <c r="B46" s="175">
        <v>6551.7791234200013</v>
      </c>
      <c r="C46" s="177">
        <v>68.428080000000008</v>
      </c>
      <c r="D46" s="177">
        <v>2372.4293595699996</v>
      </c>
      <c r="E46" s="175">
        <v>6551.7791234200013</v>
      </c>
      <c r="F46" s="177">
        <v>91.237439990000013</v>
      </c>
      <c r="G46" s="177">
        <v>2349.6199995799998</v>
      </c>
      <c r="H46" s="175">
        <f t="shared" si="11"/>
        <v>8992.636562990001</v>
      </c>
      <c r="I46" s="170">
        <v>650</v>
      </c>
      <c r="J46" s="175">
        <f t="shared" si="16"/>
        <v>9642.636562990001</v>
      </c>
      <c r="L46" s="38"/>
    </row>
    <row r="47" spans="1:12" ht="19.5" thickBot="1" x14ac:dyDescent="0.35">
      <c r="A47" s="133" t="s">
        <v>159</v>
      </c>
      <c r="B47" s="171">
        <f>SUM(B38:B46)</f>
        <v>23446.985835759999</v>
      </c>
      <c r="C47" s="171">
        <f t="shared" ref="C47:D47" si="17">SUM(C38:C46)</f>
        <v>374.61998750000004</v>
      </c>
      <c r="D47" s="171">
        <f t="shared" si="17"/>
        <v>6840.4833149699971</v>
      </c>
      <c r="E47" s="172">
        <f t="shared" ref="E47:G47" si="18">SUM(E38:E46)</f>
        <v>23446.985835759999</v>
      </c>
      <c r="F47" s="172">
        <f t="shared" si="18"/>
        <v>397.42934749000005</v>
      </c>
      <c r="G47" s="172">
        <f t="shared" si="18"/>
        <v>6817.6739549799977</v>
      </c>
      <c r="H47" s="172">
        <f>SUM(H38:H46)</f>
        <v>30662.089138229996</v>
      </c>
      <c r="I47" s="190" t="s">
        <v>249</v>
      </c>
      <c r="J47" s="172">
        <f>+H47</f>
        <v>30662.089138229996</v>
      </c>
      <c r="L47" s="38"/>
    </row>
    <row r="48" spans="1:12" ht="19.5" thickBot="1" x14ac:dyDescent="0.35">
      <c r="A48" s="108" t="s">
        <v>259</v>
      </c>
      <c r="B48" s="173">
        <f>+B37+B47</f>
        <v>25108.114870859998</v>
      </c>
      <c r="C48" s="173">
        <f t="shared" ref="C48:G48" si="19">+C37+C47</f>
        <v>2189.6721275</v>
      </c>
      <c r="D48" s="173">
        <f t="shared" si="19"/>
        <v>6840.4833149699971</v>
      </c>
      <c r="E48" s="173">
        <f t="shared" si="19"/>
        <v>25108.114870859998</v>
      </c>
      <c r="F48" s="173">
        <f t="shared" si="19"/>
        <v>440.21148749000008</v>
      </c>
      <c r="G48" s="173">
        <f t="shared" si="19"/>
        <v>8589.9439549799972</v>
      </c>
      <c r="H48" s="173">
        <f>+H37+H47</f>
        <v>34138.270313329995</v>
      </c>
      <c r="I48" s="174">
        <f>+SUM(I38:I46)</f>
        <v>825.42864499999996</v>
      </c>
      <c r="J48" s="174">
        <f t="shared" si="16"/>
        <v>34963.698958329995</v>
      </c>
      <c r="L48" s="38"/>
    </row>
    <row r="49" spans="4:8" x14ac:dyDescent="0.25">
      <c r="D49" s="180"/>
      <c r="G49" s="179"/>
      <c r="H49" s="180"/>
    </row>
  </sheetData>
  <mergeCells count="12">
    <mergeCell ref="A34:A35"/>
    <mergeCell ref="B34:D34"/>
    <mergeCell ref="H34:H35"/>
    <mergeCell ref="B2:W2"/>
    <mergeCell ref="B5:E5"/>
    <mergeCell ref="F5:I5"/>
    <mergeCell ref="J5:M5"/>
    <mergeCell ref="N5:Q5"/>
    <mergeCell ref="U5:Y5"/>
    <mergeCell ref="E34:G34"/>
    <mergeCell ref="I34:I35"/>
    <mergeCell ref="J34:J35"/>
  </mergeCells>
  <pageMargins left="0.23622047244094491" right="0.23622047244094491" top="0.74803149606299213" bottom="0.74803149606299213" header="0.31496062992125984" footer="0.31496062992125984"/>
  <pageSetup paperSize="8" scale="33" orientation="landscape" r:id="rId1"/>
  <ignoredErrors>
    <ignoredError sqref="E24 I24 M24 Q24 V7:V8 V9:V23" formula="1"/>
    <ignoredError sqref="H36:H4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CategoriasPorOrganigrama xmlns="25d85ab0-3809-4eca-a8fb-a26131ff49e9">
      <Value>117</Value>
      <Value>123</Value>
      <Value>61</Value>
      <Value>115</Value>
    </MinhacCategoriasPorOrganigrama>
    <MinhacFechaInfo xmlns="25d85ab0-3809-4eca-a8fb-a26131ff49e9">2025-09-25T22:00:00+00:00</MinhacFechaInfo>
    <MinhacDescripci_x005f_x00f3_n xmlns="25d85ab0-3809-4eca-a8fb-a26131ff49e9" xsi:nil="true"/>
    <MinhacFecha_x005f_x0020_Caducidad xmlns="25d85ab0-3809-4eca-a8fb-a26131ff49e9" xsi:nil="true"/>
    <MinhacCategoriasGeneral xmlns="25d85ab0-3809-4eca-a8fb-a26131ff49e9">
      <Value>175</Value>
      <Value>186</Value>
    </MinhacCategoriasGeneral>
    <MinhacCentroDirectivo xmlns="25d85ab0-3809-4eca-a8fb-a26131ff49e9"/>
    <MinhacAutor xmlns="25d85ab0-3809-4eca-a8fb-a26131ff49e9">MINHAC</MinhacAutor>
    <MinhacUnidad_x005f_x0020_Responsable xmlns="25d85ab0-3809-4eca-a8fb-a26131ff49e9" xsi:nil="true"/>
    <MinhacCargo_x005f_x0020_del_x005f_x0020_Responsable xmlns="25d85ab0-3809-4eca-a8fb-a26131ff49e9" xsi:nil="true"/>
    <MinhacPalabras_x005f_x0020_clave xmlns="25d85ab0-3809-4eca-a8fb-a26131ff49e9"/>
    <MinPortalIdiomaDocumentos xmlns="25d85ab0-3809-4eca-a8fb-a26131ff49e9">Español</MinPortalIdiomaDocument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6EC530-8E00-4314-96C0-7A9C4C233E59}">
  <ds:schemaRefs>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www.w3.org/XML/1998/namespace"/>
    <ds:schemaRef ds:uri="25d85ab0-3809-4eca-a8fb-a26131ff49e9"/>
    <ds:schemaRef ds:uri="http://schemas.microsoft.com/office/2006/metadata/properties"/>
  </ds:schemaRefs>
</ds:datastoreItem>
</file>

<file path=customXml/itemProps2.xml><?xml version="1.0" encoding="utf-8"?>
<ds:datastoreItem xmlns:ds="http://schemas.openxmlformats.org/officeDocument/2006/customXml" ds:itemID="{D01709CF-3A40-4656-A1F7-EAEBBD8B56D9}">
  <ds:schemaRefs>
    <ds:schemaRef ds:uri="http://schemas.microsoft.com/sharepoint/v3/contenttype/forms"/>
  </ds:schemaRefs>
</ds:datastoreItem>
</file>

<file path=customXml/itemProps3.xml><?xml version="1.0" encoding="utf-8"?>
<ds:datastoreItem xmlns:ds="http://schemas.openxmlformats.org/officeDocument/2006/customXml" ds:itemID="{D773EFD8-D310-4DEA-AE13-46DCB9C8C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85ab0-3809-4eca-a8fb-a26131ff4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Indice</vt:lpstr>
      <vt:lpstr>Resumen Total liquidez</vt:lpstr>
      <vt:lpstr>Detalle Otras Medidas Liquidez</vt:lpstr>
      <vt:lpstr>Detalle Mec Extraordinarios</vt:lpstr>
      <vt:lpstr>FFCCAA2025</vt:lpstr>
      <vt:lpstr>FFCCAA2024</vt:lpstr>
      <vt:lpstr>FFCCAA2023</vt:lpstr>
      <vt:lpstr>FFCCAA2022</vt:lpstr>
      <vt:lpstr>FFCCAA2021</vt:lpstr>
      <vt:lpstr>FFCCAA2020</vt:lpstr>
      <vt:lpstr>FFCCAA2019</vt:lpstr>
      <vt:lpstr>FFCCAA2018</vt:lpstr>
      <vt:lpstr>Descripción Medidas</vt:lpstr>
      <vt:lpstr>Normativa</vt:lpstr>
      <vt:lpstr>_8._Fondos_Financiación_CC.AA._2023</vt:lpstr>
      <vt:lpstr>'Detalle Otras Medidas Liquidez'!Área_de_impresión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Mecanismos de Financiación CCAA</dc:title>
  <dc:creator/>
  <cp:lastModifiedBy/>
  <dcterms:created xsi:type="dcterms:W3CDTF">2021-02-01T09:16:05Z</dcterms:created>
  <dcterms:modified xsi:type="dcterms:W3CDTF">2025-09-26T10:17:02Z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oRecurrido">
    <vt:lpwstr/>
  </property>
  <property fmtid="{D5CDD505-2E9C-101B-9397-08002B2CF9AE}" pid="3" name="Order">
    <vt:r8>10442100</vt:r8>
  </property>
  <property fmtid="{D5CDD505-2E9C-101B-9397-08002B2CF9AE}" pid="4" name="Clave">
    <vt:lpwstr/>
  </property>
  <property fmtid="{D5CDD505-2E9C-101B-9397-08002B2CF9AE}" pid="5" name="DescripcionDocumentoAdjunto">
    <vt:lpwstr/>
  </property>
  <property fmtid="{D5CDD505-2E9C-101B-9397-08002B2CF9AE}" pid="6" name="NumNorma">
    <vt:lpwstr/>
  </property>
  <property fmtid="{D5CDD505-2E9C-101B-9397-08002B2CF9AE}" pid="7" name="NumeroExpedienteRecurso">
    <vt:lpwstr/>
  </property>
  <property fmtid="{D5CDD505-2E9C-101B-9397-08002B2CF9AE}" pid="8" name="MinhacDocumentoAdjunto">
    <vt:lpwstr/>
  </property>
  <property fmtid="{D5CDD505-2E9C-101B-9397-08002B2CF9AE}" pid="9" name="TipoResolucion">
    <vt:lpwstr/>
  </property>
  <property fmtid="{D5CDD505-2E9C-101B-9397-08002B2CF9AE}" pid="10" name="MinhacDescripcionDocumentoAdjunto">
    <vt:lpwstr/>
  </property>
  <property fmtid="{D5CDD505-2E9C-101B-9397-08002B2CF9AE}" pid="11" name="xd_Signature">
    <vt:bool>false</vt:bool>
  </property>
  <property fmtid="{D5CDD505-2E9C-101B-9397-08002B2CF9AE}" pid="12" name="CategoriasPorOrganigrama">
    <vt:lpwstr>121;#;#115;#;#106;#</vt:lpwstr>
  </property>
  <property fmtid="{D5CDD505-2E9C-101B-9397-08002B2CF9AE}" pid="13" name="xd_ProgID">
    <vt:lpwstr/>
  </property>
  <property fmtid="{D5CDD505-2E9C-101B-9397-08002B2CF9AE}" pid="14" name="CategoriasPrensa">
    <vt:lpwstr/>
  </property>
  <property fmtid="{D5CDD505-2E9C-101B-9397-08002B2CF9AE}" pid="15" name="MinhacCaracter">
    <vt:lpwstr/>
  </property>
  <property fmtid="{D5CDD505-2E9C-101B-9397-08002B2CF9AE}" pid="16" name="ContentTypeId">
    <vt:lpwstr>0x0101003CD58CDD608044B4830326AB27386A3A002601B120FC241F43BCFA0041FC12CCBA</vt:lpwstr>
  </property>
  <property fmtid="{D5CDD505-2E9C-101B-9397-08002B2CF9AE}" pid="17" name="CategoriasNormas">
    <vt:lpwstr/>
  </property>
  <property fmtid="{D5CDD505-2E9C-101B-9397-08002B2CF9AE}" pid="18" name="TipoProcedimiento">
    <vt:lpwstr/>
  </property>
  <property fmtid="{D5CDD505-2E9C-101B-9397-08002B2CF9AE}" pid="19" name="Cargo del Responsable">
    <vt:lpwstr/>
  </property>
  <property fmtid="{D5CDD505-2E9C-101B-9397-08002B2CF9AE}" pid="20" name="Palabras clave">
    <vt:lpwstr/>
  </property>
  <property fmtid="{D5CDD505-2E9C-101B-9397-08002B2CF9AE}" pid="21" name="MinhacIdioma_Noticia_Prensa">
    <vt:lpwstr/>
  </property>
  <property fmtid="{D5CDD505-2E9C-101B-9397-08002B2CF9AE}" pid="22" name="Organismo">
    <vt:lpwstr/>
  </property>
  <property fmtid="{D5CDD505-2E9C-101B-9397-08002B2CF9AE}" pid="23" name="Descripción">
    <vt:lpwstr/>
  </property>
  <property fmtid="{D5CDD505-2E9C-101B-9397-08002B2CF9AE}" pid="24" name="TemplateUrl">
    <vt:lpwstr/>
  </property>
  <property fmtid="{D5CDD505-2E9C-101B-9397-08002B2CF9AE}" pid="25" name="CorreoElectronico">
    <vt:lpwstr/>
  </property>
  <property fmtid="{D5CDD505-2E9C-101B-9397-08002B2CF9AE}" pid="26" name="NumeroResolucion">
    <vt:lpwstr/>
  </property>
  <property fmtid="{D5CDD505-2E9C-101B-9397-08002B2CF9AE}" pid="27" name="Pais">
    <vt:lpwstr/>
  </property>
  <property fmtid="{D5CDD505-2E9C-101B-9397-08002B2CF9AE}" pid="28" name="MinhacClave">
    <vt:lpwstr/>
  </property>
  <property fmtid="{D5CDD505-2E9C-101B-9397-08002B2CF9AE}" pid="29" name="Caracter">
    <vt:lpwstr/>
  </property>
  <property fmtid="{D5CDD505-2E9C-101B-9397-08002B2CF9AE}" pid="30" name="Solicitante">
    <vt:lpwstr/>
  </property>
  <property fmtid="{D5CDD505-2E9C-101B-9397-08002B2CF9AE}" pid="31" name="FechaInfo">
    <vt:filetime>2018-07-31T22:00:00Z</vt:filetime>
  </property>
  <property fmtid="{D5CDD505-2E9C-101B-9397-08002B2CF9AE}" pid="32" name="Unidad Responsable">
    <vt:lpwstr/>
  </property>
  <property fmtid="{D5CDD505-2E9C-101B-9397-08002B2CF9AE}" pid="33" name="Descripcion">
    <vt:lpwstr/>
  </property>
  <property fmtid="{D5CDD505-2E9C-101B-9397-08002B2CF9AE}" pid="34" name="MinhacCategoriasPrensa">
    <vt:lpwstr/>
  </property>
  <property fmtid="{D5CDD505-2E9C-101B-9397-08002B2CF9AE}" pid="35" name="NumeroInforme">
    <vt:lpwstr/>
  </property>
  <property fmtid="{D5CDD505-2E9C-101B-9397-08002B2CF9AE}" pid="36" name="DocumentoAdjunto">
    <vt:lpwstr/>
  </property>
  <property fmtid="{D5CDD505-2E9C-101B-9397-08002B2CF9AE}" pid="37" name="Tipo Trámite">
    <vt:lpwstr/>
  </property>
  <property fmtid="{D5CDD505-2E9C-101B-9397-08002B2CF9AE}" pid="38" name="Idioma_Noticia_Prensa">
    <vt:lpwstr/>
  </property>
  <property fmtid="{D5CDD505-2E9C-101B-9397-08002B2CF9AE}" pid="39" name="MinhacCategoriasNormas">
    <vt:lpwstr/>
  </property>
  <property fmtid="{D5CDD505-2E9C-101B-9397-08002B2CF9AE}" pid="40" name="Materias">
    <vt:lpwstr/>
  </property>
  <property fmtid="{D5CDD505-2E9C-101B-9397-08002B2CF9AE}" pid="41" name="TipoContratoTACRC">
    <vt:lpwstr/>
  </property>
  <property fmtid="{D5CDD505-2E9C-101B-9397-08002B2CF9AE}" pid="42" name="DescripcionNormasTramitacion">
    <vt:lpwstr/>
  </property>
  <property fmtid="{D5CDD505-2E9C-101B-9397-08002B2CF9AE}" pid="43" name="MinhacPais">
    <vt:lpwstr/>
  </property>
  <property fmtid="{D5CDD505-2E9C-101B-9397-08002B2CF9AE}" pid="44" name="CategoriasGeneral">
    <vt:lpwstr>175;#;#186;#</vt:lpwstr>
  </property>
  <property fmtid="{D5CDD505-2E9C-101B-9397-08002B2CF9AE}" pid="45" name="MinhacNumNorma">
    <vt:lpwstr/>
  </property>
  <property fmtid="{D5CDD505-2E9C-101B-9397-08002B2CF9AE}" pid="46" name="AmbitoTerritorial">
    <vt:lpwstr/>
  </property>
  <property fmtid="{D5CDD505-2E9C-101B-9397-08002B2CF9AE}" pid="47" name="CentroDirectivo">
    <vt:lpwstr/>
  </property>
  <property fmtid="{D5CDD505-2E9C-101B-9397-08002B2CF9AE}" pid="48" name="_SourceUrl">
    <vt:lpwstr/>
  </property>
  <property fmtid="{D5CDD505-2E9C-101B-9397-08002B2CF9AE}" pid="49" name="_SharedFileIndex">
    <vt:lpwstr/>
  </property>
</Properties>
</file>