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0.xml" ContentType="application/vnd.openxmlformats-officedocument.drawing+xml"/>
  <Override PartName="/xl/drawings/drawing9.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worksheets/sheet1.xml" ContentType="application/vnd.openxmlformats-officedocument.spreadsheetml.worksheet+xml"/>
  <Override PartName="/xl/charts/style2.xml" ContentType="application/vnd.ms-office.chartstyle+xml"/>
  <Override PartName="/xl/charts/chart2.xml" ContentType="application/vnd.openxmlformats-officedocument.drawingml.chart+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xl/ctrlProps/ctrlProp10.xml" ContentType="application/vnd.ms-excel.controlproperties+xml"/>
  <Override PartName="/xl/ctrlProps/ctrlProp9.xml" ContentType="application/vnd.ms-excel.controlproperties+xml"/>
  <Override PartName="/docProps/app.xml" ContentType="application/vnd.openxmlformats-officedocument.extended-properties+xml"/>
  <Override PartName="/xl/ctrlProps/ctrlProp28.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4.xml" ContentType="application/vnd.ms-excel.controlproperties+xml"/>
  <Override PartName="/xl/ctrlProps/ctrlProp7.xml" ContentType="application/vnd.ms-excel.controlproperties+xml"/>
  <Override PartName="/xl/metadata.xml" ContentType="application/vnd.openxmlformats-officedocument.spreadsheetml.sheetMetadata+xml"/>
  <Override PartName="/xl/externalLinks/externalLink2.xml" ContentType="application/vnd.openxmlformats-officedocument.spreadsheetml.externalLink+xml"/>
  <Override PartName="/xl/ctrlProps/ctrlProp1.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8.xml" ContentType="application/vnd.ms-excel.controlproperties+xml"/>
  <Override PartName="/xl/ctrlProps/ctrlProp52.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3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9.xml" ContentType="application/vnd.ms-excel.controlproperties+xml"/>
  <Override PartName="/xl/ctrlProps/ctrlProp26.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13.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43.xml" ContentType="application/vnd.ms-excel.controlproperties+xml"/>
  <Override PartName="/xl/ctrlProps/ctrlProp42.xml" ContentType="application/vnd.ms-excel.controlproperties+xml"/>
  <Override PartName="/xl/ctrlProps/ctrlProp41.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27.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Oirescon\ONE\ASISTENCIA TÉCNICA SRSS (Proyecto KPMG)\14.09.21 Documentación KPMG Fases 1-6 y reporte final (september submission)\3. Fase 3_ONE Guide\2.1 ESP\"/>
    </mc:Choice>
  </mc:AlternateContent>
  <bookViews>
    <workbookView xWindow="0" yWindow="0" windowWidth="20490" windowHeight="7020" firstSheet="1" activeTab="1"/>
  </bookViews>
  <sheets>
    <sheet name="Presentación e instrucciones" sheetId="13" r:id="rId1"/>
    <sheet name="1. Revisión de admisibilidad" sheetId="15" r:id="rId2"/>
    <sheet name="2. Check list documentación " sheetId="2" r:id="rId3"/>
    <sheet name="4. Transf riesgo OCULTA" sheetId="6" state="hidden" r:id="rId4"/>
    <sheet name="3. Información básica proyecto" sheetId="3" r:id="rId5"/>
    <sheet name="4. Análisis riesgos" sheetId="4" r:id="rId6"/>
    <sheet name="5. Cálculo de la b" sheetId="7" r:id="rId7"/>
    <sheet name="6. Verif. hipótesis" sheetId="12" r:id="rId8"/>
    <sheet name="7. Flujos de caja" sheetId="10" r:id="rId9"/>
    <sheet name="8. Análisis socio-econom" sheetId="17" r:id="rId10"/>
    <sheet name="9. Análisis riesgo rentabilidad" sheetId="16" r:id="rId11"/>
    <sheet name="10. Informe" sheetId="11" r:id="rId12"/>
  </sheets>
  <externalReferences>
    <externalReference r:id="rId13"/>
    <externalReference r:id="rId14"/>
  </externalReferences>
  <definedNames>
    <definedName name="Aguas" localSheetId="7">'6. Verif. hipótesis'!$P$25:$P$26</definedName>
    <definedName name="Aguas">'3. Información básica proyecto'!$P$35:$P$37</definedName>
    <definedName name="Análisis">'6. Verif. hipótesis'!$N$20:$N$21</definedName>
    <definedName name="_xlnm.Print_Area" localSheetId="11">'10. Informe'!$A$1:$K$247</definedName>
    <definedName name="_xlnm.Print_Area" localSheetId="3">'4. Transf riesgo OCULTA'!$A$1:$S$29</definedName>
    <definedName name="Otros" localSheetId="7">'6. Verif. hipótesis'!$P$28</definedName>
    <definedName name="Otros">'3. Información básica proyecto'!$P$39</definedName>
    <definedName name="Sectores" localSheetId="7">'6. Verif. hipótesis'!$P$32:$P$35</definedName>
    <definedName name="Sectores">'3. Información básica proyecto'!$P$44:$P$47</definedName>
    <definedName name="Síno">'4. Análisis riesgos'!$R$14:$R$15</definedName>
    <definedName name="Social" localSheetId="7">'6. Verif. hipótesis'!$P$14:$P$17</definedName>
    <definedName name="Social">'3. Información básica proyecto'!$P$13:$P$17</definedName>
    <definedName name="T.concesion" localSheetId="7">'6. Verif. hipótesis'!$P$30:$P$30</definedName>
    <definedName name="T.concesion">'3. Información básica proyecto'!$P$41:$P$42</definedName>
    <definedName name="Transportes" localSheetId="7">'6. Verif. hipótesis'!$P$19:$P$23</definedName>
    <definedName name="Transportes">'3. Información básica proyecto'!$P$29:$P$33</definedName>
    <definedName name="Verificación">'6. Verif. hipótesis'!$N$26:$N$28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6" i="11" l="1"/>
  <c r="B176" i="11"/>
  <c r="B124" i="11"/>
  <c r="C124" i="11"/>
  <c r="D54" i="16" l="1"/>
  <c r="E54" i="16"/>
  <c r="F54" i="16"/>
  <c r="G54" i="16"/>
  <c r="H54" i="16"/>
  <c r="I54" i="16"/>
  <c r="J54" i="16"/>
  <c r="K54" i="16"/>
  <c r="L54" i="16"/>
  <c r="M54" i="16"/>
  <c r="N54" i="16"/>
  <c r="O54" i="16"/>
  <c r="P54" i="16"/>
  <c r="Q54" i="16"/>
  <c r="R54" i="16"/>
  <c r="S54" i="16"/>
  <c r="T54" i="16"/>
  <c r="U54" i="16"/>
  <c r="V54" i="16"/>
  <c r="W54" i="16"/>
  <c r="X54" i="16"/>
  <c r="Y54" i="16"/>
  <c r="Z54" i="16"/>
  <c r="AA54" i="16"/>
  <c r="AQ54" i="16"/>
  <c r="B240" i="11"/>
  <c r="B233" i="11"/>
  <c r="B244" i="11"/>
  <c r="B195" i="11"/>
  <c r="C185" i="11"/>
  <c r="B178" i="11"/>
  <c r="G191" i="11"/>
  <c r="B139" i="11"/>
  <c r="B134" i="11"/>
  <c r="B132" i="11"/>
  <c r="B130" i="11"/>
  <c r="B128" i="11"/>
  <c r="C134" i="11"/>
  <c r="C132" i="11"/>
  <c r="C183" i="11" l="1"/>
  <c r="A195" i="11"/>
  <c r="C191" i="11"/>
  <c r="A185" i="11"/>
  <c r="B27" i="11"/>
  <c r="C18" i="11" l="1"/>
  <c r="F49" i="16"/>
  <c r="G49" i="16"/>
  <c r="H49" i="16"/>
  <c r="I49" i="16"/>
  <c r="J49" i="16"/>
  <c r="K49" i="16"/>
  <c r="L49" i="16"/>
  <c r="M49" i="16"/>
  <c r="N49" i="16"/>
  <c r="O49" i="16"/>
  <c r="P49" i="16"/>
  <c r="Q49" i="16"/>
  <c r="R49" i="16"/>
  <c r="S49" i="16"/>
  <c r="T49" i="16"/>
  <c r="U49" i="16"/>
  <c r="V49" i="16"/>
  <c r="W49" i="16"/>
  <c r="X49" i="16"/>
  <c r="Y49" i="16"/>
  <c r="Z49" i="16"/>
  <c r="AA49" i="16"/>
  <c r="AB49" i="16"/>
  <c r="AC49" i="16"/>
  <c r="AD49" i="16"/>
  <c r="AE49" i="16"/>
  <c r="AF49" i="16"/>
  <c r="AG49" i="16"/>
  <c r="AH49" i="16"/>
  <c r="AI49" i="16"/>
  <c r="AJ49" i="16"/>
  <c r="AK49" i="16"/>
  <c r="AL49" i="16"/>
  <c r="AM49" i="16"/>
  <c r="AN49" i="16"/>
  <c r="AO49" i="16"/>
  <c r="AP49" i="16"/>
  <c r="AQ49" i="16"/>
  <c r="D49" i="16"/>
  <c r="F47" i="16"/>
  <c r="G47" i="16"/>
  <c r="H47" i="16"/>
  <c r="I47" i="16"/>
  <c r="J47" i="16"/>
  <c r="K47" i="16"/>
  <c r="L47" i="16"/>
  <c r="M47" i="16"/>
  <c r="N47" i="16"/>
  <c r="O47" i="16"/>
  <c r="P47" i="16"/>
  <c r="Q47" i="16"/>
  <c r="R47" i="16"/>
  <c r="S47" i="16"/>
  <c r="T47" i="16"/>
  <c r="U47" i="16"/>
  <c r="V47" i="16"/>
  <c r="W47" i="16"/>
  <c r="X47" i="16"/>
  <c r="Y47" i="16"/>
  <c r="Z47" i="16"/>
  <c r="AA47" i="16"/>
  <c r="AB47" i="16"/>
  <c r="AC47" i="16"/>
  <c r="AD47" i="16"/>
  <c r="AE47" i="16"/>
  <c r="AF47" i="16"/>
  <c r="AG47" i="16"/>
  <c r="AH47" i="16"/>
  <c r="AI47" i="16"/>
  <c r="AJ47" i="16"/>
  <c r="AK47" i="16"/>
  <c r="AL47" i="16"/>
  <c r="AM47" i="16"/>
  <c r="AN47" i="16"/>
  <c r="AO47" i="16"/>
  <c r="AP47" i="16"/>
  <c r="AQ47" i="16"/>
  <c r="B9" i="3" l="1"/>
  <c r="B34" i="4" s="1"/>
  <c r="F37" i="16"/>
  <c r="AD34" i="17"/>
  <c r="Y29" i="17"/>
  <c r="Y34" i="17" s="1"/>
  <c r="Z29" i="17"/>
  <c r="Z34" i="17" s="1"/>
  <c r="AA29" i="17"/>
  <c r="AA34" i="17" s="1"/>
  <c r="AB29" i="17"/>
  <c r="AB34" i="17" s="1"/>
  <c r="AC29" i="17"/>
  <c r="AC34" i="17" s="1"/>
  <c r="AD29" i="17"/>
  <c r="AE29" i="17"/>
  <c r="AE34" i="17" s="1"/>
  <c r="AF29" i="17"/>
  <c r="AF34" i="17" s="1"/>
  <c r="AG29" i="17"/>
  <c r="AG34" i="17" s="1"/>
  <c r="AH29" i="17"/>
  <c r="AH34" i="17" s="1"/>
  <c r="AI29" i="17"/>
  <c r="AI34" i="17" s="1"/>
  <c r="AJ29" i="17"/>
  <c r="AJ34" i="17" s="1"/>
  <c r="AK29" i="17"/>
  <c r="AK34" i="17" s="1"/>
  <c r="AL29" i="17"/>
  <c r="AL34" i="17" s="1"/>
  <c r="AM29" i="17"/>
  <c r="AM34" i="17" s="1"/>
  <c r="AN29" i="17"/>
  <c r="AN34" i="17" s="1"/>
  <c r="AO29" i="17"/>
  <c r="AO34" i="17" s="1"/>
  <c r="AP29" i="17"/>
  <c r="AP34" i="17" s="1"/>
  <c r="AQ29" i="17"/>
  <c r="AQ34" i="17" s="1"/>
  <c r="C18" i="17"/>
  <c r="C21" i="17" s="1"/>
  <c r="C36" i="17" s="1"/>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D30" i="17"/>
  <c r="C13" i="11"/>
  <c r="C9" i="11"/>
  <c r="C25" i="4" l="1"/>
  <c r="C17" i="4"/>
  <c r="B23" i="4"/>
  <c r="B15" i="4"/>
  <c r="A21" i="4"/>
  <c r="C24" i="4"/>
  <c r="C16" i="4"/>
  <c r="B22" i="4"/>
  <c r="B14" i="4"/>
  <c r="A20" i="4"/>
  <c r="C23" i="4"/>
  <c r="C15" i="4"/>
  <c r="B21" i="4"/>
  <c r="A19" i="4"/>
  <c r="C22" i="4"/>
  <c r="B20" i="4"/>
  <c r="A18" i="4"/>
  <c r="C21" i="4"/>
  <c r="B27" i="4"/>
  <c r="B19" i="4"/>
  <c r="A25" i="4"/>
  <c r="A17" i="4"/>
  <c r="C20" i="4"/>
  <c r="B26" i="4"/>
  <c r="B18" i="4"/>
  <c r="A24" i="4"/>
  <c r="A16" i="4"/>
  <c r="C27" i="4"/>
  <c r="C19" i="4"/>
  <c r="B25" i="4"/>
  <c r="B17" i="4"/>
  <c r="A23" i="4"/>
  <c r="A15" i="4"/>
  <c r="C26" i="4"/>
  <c r="C18" i="4"/>
  <c r="B24" i="4"/>
  <c r="B16" i="4"/>
  <c r="A22" i="4"/>
  <c r="A14" i="4"/>
  <c r="A27" i="4"/>
  <c r="C14" i="4"/>
  <c r="A26" i="4"/>
  <c r="A33" i="4"/>
  <c r="H32" i="4"/>
  <c r="H24" i="4"/>
  <c r="H16" i="4"/>
  <c r="G29" i="4"/>
  <c r="G21" i="4"/>
  <c r="C34" i="4"/>
  <c r="B33" i="4"/>
  <c r="F32" i="4"/>
  <c r="F24" i="4"/>
  <c r="F16" i="4"/>
  <c r="E22" i="4"/>
  <c r="D22" i="4"/>
  <c r="E17" i="4"/>
  <c r="H28" i="4"/>
  <c r="B29" i="4"/>
  <c r="D26" i="4"/>
  <c r="A28" i="4"/>
  <c r="G24" i="4"/>
  <c r="F27" i="4"/>
  <c r="E18" i="4"/>
  <c r="H18" i="4"/>
  <c r="C28" i="4"/>
  <c r="F18" i="4"/>
  <c r="D18" i="4"/>
  <c r="H33" i="4"/>
  <c r="F25" i="4"/>
  <c r="E23" i="4"/>
  <c r="A32" i="4"/>
  <c r="H31" i="4"/>
  <c r="H23" i="4"/>
  <c r="H15" i="4"/>
  <c r="G28" i="4"/>
  <c r="G20" i="4"/>
  <c r="C33" i="4"/>
  <c r="B32" i="4"/>
  <c r="F31" i="4"/>
  <c r="F23" i="4"/>
  <c r="F15" i="4"/>
  <c r="E21" i="4"/>
  <c r="D21" i="4"/>
  <c r="E16" i="4"/>
  <c r="G33" i="4"/>
  <c r="C30" i="4"/>
  <c r="F20" i="4"/>
  <c r="E15" i="4"/>
  <c r="G32" i="4"/>
  <c r="B28" i="4"/>
  <c r="D25" i="4"/>
  <c r="H34" i="4"/>
  <c r="F34" i="4"/>
  <c r="D14" i="4"/>
  <c r="H25" i="4"/>
  <c r="F33" i="4"/>
  <c r="F17" i="4"/>
  <c r="D17" i="4"/>
  <c r="A31" i="4"/>
  <c r="H30" i="4"/>
  <c r="H22" i="4"/>
  <c r="H14" i="4"/>
  <c r="G27" i="4"/>
  <c r="G19" i="4"/>
  <c r="C32" i="4"/>
  <c r="B31" i="4"/>
  <c r="F30" i="4"/>
  <c r="F22" i="4"/>
  <c r="F14" i="4"/>
  <c r="E20" i="4"/>
  <c r="D20" i="4"/>
  <c r="D16" i="4"/>
  <c r="A29" i="4"/>
  <c r="G25" i="4"/>
  <c r="F28" i="4"/>
  <c r="E19" i="4"/>
  <c r="H19" i="4"/>
  <c r="C29" i="4"/>
  <c r="E25" i="4"/>
  <c r="G31" i="4"/>
  <c r="G23" i="4"/>
  <c r="F26" i="4"/>
  <c r="D24" i="4"/>
  <c r="H17" i="4"/>
  <c r="G22" i="4"/>
  <c r="A30" i="4"/>
  <c r="H29" i="4"/>
  <c r="H21" i="4"/>
  <c r="G34" i="4"/>
  <c r="G26" i="4"/>
  <c r="G18" i="4"/>
  <c r="C31" i="4"/>
  <c r="B30" i="4"/>
  <c r="F29" i="4"/>
  <c r="F21" i="4"/>
  <c r="E27" i="4"/>
  <c r="D27" i="4"/>
  <c r="D19" i="4"/>
  <c r="D15" i="4"/>
  <c r="H20" i="4"/>
  <c r="G17" i="4"/>
  <c r="E26" i="4"/>
  <c r="H27" i="4"/>
  <c r="G16" i="4"/>
  <c r="F19" i="4"/>
  <c r="E14" i="4"/>
  <c r="H26" i="4"/>
  <c r="G15" i="4"/>
  <c r="E24" i="4"/>
  <c r="A34" i="4"/>
  <c r="G30" i="4"/>
  <c r="G14" i="4"/>
  <c r="D23" i="4"/>
  <c r="B11" i="3"/>
  <c r="C12" i="11"/>
  <c r="C11" i="11"/>
  <c r="C10" i="11"/>
  <c r="B19" i="7" l="1"/>
  <c r="D52" i="10" s="1"/>
  <c r="C56" i="16" l="1"/>
  <c r="C242" i="11" s="1"/>
  <c r="C14" i="11"/>
  <c r="C62" i="15"/>
  <c r="B147" i="11"/>
  <c r="C147" i="11"/>
  <c r="B144" i="11"/>
  <c r="C144" i="11"/>
  <c r="C141" i="11"/>
  <c r="B140" i="11"/>
  <c r="B141" i="11"/>
  <c r="A140" i="11"/>
  <c r="C139" i="11"/>
  <c r="C130" i="11"/>
  <c r="C128" i="11"/>
  <c r="C122" i="11"/>
  <c r="C136" i="11"/>
  <c r="B122" i="11"/>
  <c r="B135" i="11"/>
  <c r="B136" i="11"/>
  <c r="A65" i="12"/>
  <c r="A58" i="12"/>
  <c r="A51" i="12"/>
  <c r="A47" i="12"/>
  <c r="A41" i="12"/>
  <c r="A135" i="11" s="1"/>
  <c r="A37" i="12"/>
  <c r="A33" i="12"/>
  <c r="A29" i="12"/>
  <c r="A25" i="12"/>
  <c r="A16" i="12"/>
  <c r="A12" i="12"/>
  <c r="A42" i="15"/>
  <c r="A161" i="11" l="1"/>
  <c r="A160" i="11"/>
  <c r="G236" i="11" l="1"/>
  <c r="B236" i="11"/>
  <c r="B237" i="11"/>
  <c r="B238" i="11"/>
  <c r="B239" i="11"/>
  <c r="J200" i="11" l="1"/>
  <c r="B69" i="11"/>
  <c r="B68" i="11"/>
  <c r="B67" i="11"/>
  <c r="B246" i="11"/>
  <c r="B243" i="11"/>
  <c r="B242" i="11"/>
  <c r="D210" i="11"/>
  <c r="D211" i="11"/>
  <c r="D212" i="11"/>
  <c r="D213" i="11"/>
  <c r="D214" i="11"/>
  <c r="D215" i="11"/>
  <c r="D216" i="11"/>
  <c r="D217" i="11"/>
  <c r="D218" i="11"/>
  <c r="D219" i="11"/>
  <c r="D220" i="11"/>
  <c r="D221" i="11"/>
  <c r="D222" i="11"/>
  <c r="D223" i="11"/>
  <c r="D224" i="11"/>
  <c r="D225" i="11"/>
  <c r="D226" i="11"/>
  <c r="D227" i="11"/>
  <c r="D228" i="11"/>
  <c r="D229" i="11"/>
  <c r="D209" i="11"/>
  <c r="B235" i="11"/>
  <c r="B232" i="11"/>
  <c r="B234" i="11"/>
  <c r="B230" i="11"/>
  <c r="B231" i="11"/>
  <c r="D207" i="11"/>
  <c r="E207" i="11"/>
  <c r="F207" i="11"/>
  <c r="G207" i="11"/>
  <c r="B207" i="11"/>
  <c r="AC51" i="16"/>
  <c r="AC54" i="16" s="1"/>
  <c r="AD51" i="16"/>
  <c r="AD54" i="16" s="1"/>
  <c r="AE51" i="16"/>
  <c r="AE54" i="16" s="1"/>
  <c r="AF51" i="16"/>
  <c r="AF54" i="16" s="1"/>
  <c r="AG51" i="16"/>
  <c r="AG54" i="16" s="1"/>
  <c r="AH51" i="16"/>
  <c r="AH54" i="16" s="1"/>
  <c r="AI51" i="16"/>
  <c r="AI54" i="16" s="1"/>
  <c r="AJ51" i="16"/>
  <c r="AJ54" i="16" s="1"/>
  <c r="AK51" i="16"/>
  <c r="AK54" i="16" s="1"/>
  <c r="AL51" i="16"/>
  <c r="AL54" i="16" s="1"/>
  <c r="AM51" i="16"/>
  <c r="AM54" i="16" s="1"/>
  <c r="AN51" i="16"/>
  <c r="AN54" i="16" s="1"/>
  <c r="AO51" i="16"/>
  <c r="AO54" i="16" s="1"/>
  <c r="AP51" i="16"/>
  <c r="AP54" i="16" s="1"/>
  <c r="G235" i="11"/>
  <c r="M14" i="4"/>
  <c r="M15" i="4" s="1" a="1"/>
  <c r="M15" i="4" s="1"/>
  <c r="M16" i="4" s="1" a="1"/>
  <c r="M16" i="4" s="1"/>
  <c r="AB51" i="16"/>
  <c r="AB54" i="16" s="1"/>
  <c r="M17" i="4" l="1" a="1"/>
  <c r="M17" i="4" s="1"/>
  <c r="M18" i="4" l="1" a="1"/>
  <c r="M18" i="4" s="1"/>
  <c r="B43" i="11"/>
  <c r="M17" i="2"/>
  <c r="M19" i="4" l="1" a="1"/>
  <c r="M19" i="4" s="1"/>
  <c r="M20" i="4" a="1"/>
  <c r="M20" i="4" s="1"/>
  <c r="A31" i="15"/>
  <c r="M21" i="4" l="1" a="1"/>
  <c r="M21" i="4" s="1"/>
  <c r="M22" i="4" s="1" a="1"/>
  <c r="M22" i="4" s="1"/>
  <c r="M23" i="4" a="1"/>
  <c r="M23" i="4" s="1"/>
  <c r="M24" i="4" s="1" a="1"/>
  <c r="M24" i="4" s="1"/>
  <c r="B62" i="11"/>
  <c r="M25" i="4" l="1" a="1"/>
  <c r="M25" i="4" s="1"/>
  <c r="B71" i="11"/>
  <c r="A37" i="15"/>
  <c r="A27" i="15"/>
  <c r="M26" i="4" l="1" a="1"/>
  <c r="M26" i="4" s="1"/>
  <c r="B47" i="11"/>
  <c r="B45" i="11"/>
  <c r="B46" i="11"/>
  <c r="B44" i="11"/>
  <c r="B39" i="11"/>
  <c r="B40" i="11"/>
  <c r="B41" i="11"/>
  <c r="B42" i="11"/>
  <c r="B38" i="11"/>
  <c r="B36" i="11"/>
  <c r="M27" i="2"/>
  <c r="M26" i="2"/>
  <c r="J151" i="11"/>
  <c r="J113" i="11"/>
  <c r="J55" i="11"/>
  <c r="J3" i="11"/>
  <c r="J87" i="11"/>
  <c r="K87" i="11"/>
  <c r="J88" i="11"/>
  <c r="K88" i="11"/>
  <c r="J89" i="11"/>
  <c r="K89" i="11"/>
  <c r="J90" i="11"/>
  <c r="K90" i="11"/>
  <c r="J91" i="11"/>
  <c r="K91" i="11"/>
  <c r="J92" i="11"/>
  <c r="K92" i="11"/>
  <c r="J93" i="11"/>
  <c r="K93" i="11"/>
  <c r="J94" i="11"/>
  <c r="K94" i="11"/>
  <c r="J95" i="11"/>
  <c r="K95" i="11"/>
  <c r="J96" i="11"/>
  <c r="K96" i="11"/>
  <c r="J97" i="11"/>
  <c r="K97" i="11"/>
  <c r="J98" i="11"/>
  <c r="K98" i="11"/>
  <c r="J99" i="11"/>
  <c r="K99" i="11"/>
  <c r="J100" i="11"/>
  <c r="K100" i="11"/>
  <c r="J101" i="11"/>
  <c r="K101" i="11"/>
  <c r="J102" i="11"/>
  <c r="K102" i="11"/>
  <c r="J103" i="11"/>
  <c r="K103" i="11"/>
  <c r="J104" i="11"/>
  <c r="K104" i="11"/>
  <c r="J105" i="11"/>
  <c r="K105" i="11"/>
  <c r="J106" i="11"/>
  <c r="K106" i="11"/>
  <c r="K86" i="11"/>
  <c r="J86" i="11"/>
  <c r="A71" i="11"/>
  <c r="B31" i="11"/>
  <c r="B29" i="11"/>
  <c r="M27" i="4" l="1" a="1"/>
  <c r="M27" i="4" s="1"/>
  <c r="E29" i="4"/>
  <c r="E30" i="4"/>
  <c r="E31" i="4"/>
  <c r="E32" i="4"/>
  <c r="E33" i="4"/>
  <c r="E34" i="4"/>
  <c r="E28" i="4"/>
  <c r="D28" i="4"/>
  <c r="D29" i="4"/>
  <c r="D30" i="4"/>
  <c r="D31" i="4"/>
  <c r="D32" i="4"/>
  <c r="D33" i="4"/>
  <c r="D34" i="4"/>
  <c r="M28" i="4" l="1" a="1"/>
  <c r="M28" i="4" s="1"/>
  <c r="M29" i="4" s="1" a="1"/>
  <c r="M29" i="4" s="1"/>
  <c r="M30" i="4" s="1" a="1"/>
  <c r="M30" i="4" s="1"/>
  <c r="M31" i="4" s="1" a="1"/>
  <c r="M31" i="4" s="1"/>
  <c r="M32" i="4" s="1" a="1"/>
  <c r="M32" i="4" s="1"/>
  <c r="M33" i="4" s="1" a="1"/>
  <c r="M33" i="4" s="1"/>
  <c r="M34" i="4" s="1" a="1"/>
  <c r="M34" i="4" s="1"/>
  <c r="M32" i="2"/>
  <c r="A44" i="11" s="1"/>
  <c r="M33" i="2"/>
  <c r="A45" i="11" s="1"/>
  <c r="M34" i="2"/>
  <c r="A46" i="11" s="1"/>
  <c r="M35" i="2"/>
  <c r="M31" i="2"/>
  <c r="A43" i="11" s="1"/>
  <c r="M30" i="2"/>
  <c r="M29" i="2"/>
  <c r="M28" i="2"/>
  <c r="P25" i="4" l="1" a="1"/>
  <c r="P25" i="4" s="1"/>
  <c r="B22" i="16" s="1"/>
  <c r="P14" i="4" a="1"/>
  <c r="P14" i="4" s="1"/>
  <c r="B11" i="16" s="1"/>
  <c r="P21" i="4" a="1"/>
  <c r="P21" i="4" s="1"/>
  <c r="P20" i="4" a="1"/>
  <c r="P20" i="4" s="1"/>
  <c r="P18" i="4" a="1"/>
  <c r="P18" i="4" s="1"/>
  <c r="P19" i="4" a="1"/>
  <c r="P19" i="4" s="1"/>
  <c r="P23" i="4" a="1"/>
  <c r="P23" i="4" s="1"/>
  <c r="P15" i="4" a="1"/>
  <c r="P15" i="4" s="1"/>
  <c r="P22" i="4" a="1"/>
  <c r="P22" i="4" s="1"/>
  <c r="P16" i="4" a="1"/>
  <c r="P16" i="4" s="1"/>
  <c r="P24" i="4" a="1"/>
  <c r="P24" i="4" s="1"/>
  <c r="P17" i="4" a="1"/>
  <c r="P17" i="4" s="1"/>
  <c r="P27" i="4" a="1"/>
  <c r="P27" i="4" s="1"/>
  <c r="P26" i="4" a="1"/>
  <c r="P26" i="4" s="1"/>
  <c r="H60" i="15"/>
  <c r="A31" i="11" s="1"/>
  <c r="B60" i="15"/>
  <c r="A29" i="11" s="1"/>
  <c r="M38" i="2"/>
  <c r="N38" i="2" s="1"/>
  <c r="D11" i="16" l="1"/>
  <c r="E11" i="16"/>
  <c r="E22" i="16"/>
  <c r="D22" i="16"/>
  <c r="B13" i="16"/>
  <c r="B19" i="16"/>
  <c r="B12" i="16"/>
  <c r="B20" i="16"/>
  <c r="B23" i="16"/>
  <c r="B16" i="16"/>
  <c r="B15" i="16"/>
  <c r="B24" i="16"/>
  <c r="B14" i="16"/>
  <c r="B17" i="16"/>
  <c r="B21" i="16"/>
  <c r="B18" i="16"/>
  <c r="B209" i="11"/>
  <c r="B220" i="11"/>
  <c r="P28" i="4" a="1"/>
  <c r="P28" i="4" s="1"/>
  <c r="P30" i="4" a="1"/>
  <c r="P30" i="4" s="1"/>
  <c r="P29" i="4" a="1"/>
  <c r="P29" i="4" s="1"/>
  <c r="P31" i="4" a="1"/>
  <c r="P31" i="4" s="1"/>
  <c r="P33" i="4" a="1"/>
  <c r="P33" i="4" s="1"/>
  <c r="P32" i="4" a="1"/>
  <c r="P32" i="4" s="1"/>
  <c r="P34" i="4" a="1"/>
  <c r="P34" i="4" s="1"/>
  <c r="B31" i="16" s="1"/>
  <c r="B33" i="11"/>
  <c r="J77" i="11"/>
  <c r="C16" i="11"/>
  <c r="C15" i="11"/>
  <c r="B146" i="11"/>
  <c r="B145" i="11"/>
  <c r="A145" i="11"/>
  <c r="A142" i="11"/>
  <c r="A137" i="11"/>
  <c r="A138" i="11"/>
  <c r="A143" i="11"/>
  <c r="B143" i="11"/>
  <c r="B137" i="11"/>
  <c r="B138" i="11"/>
  <c r="B142" i="11"/>
  <c r="B133" i="11"/>
  <c r="B129" i="11"/>
  <c r="B131" i="11"/>
  <c r="B123" i="11"/>
  <c r="B125" i="11"/>
  <c r="B126" i="11"/>
  <c r="B127" i="11"/>
  <c r="A125" i="11"/>
  <c r="A126" i="11"/>
  <c r="B121" i="11"/>
  <c r="B120" i="11"/>
  <c r="A120" i="11"/>
  <c r="B175" i="11"/>
  <c r="A146" i="11"/>
  <c r="A133" i="11"/>
  <c r="A131" i="11"/>
  <c r="A129" i="11"/>
  <c r="A127" i="11"/>
  <c r="A123" i="11"/>
  <c r="A121" i="11"/>
  <c r="C164" i="11"/>
  <c r="C165" i="11"/>
  <c r="C166" i="11"/>
  <c r="C167" i="11"/>
  <c r="C168" i="11"/>
  <c r="C163" i="11"/>
  <c r="C17" i="11"/>
  <c r="F11" i="16" l="1"/>
  <c r="D16" i="16"/>
  <c r="E16" i="16"/>
  <c r="D18" i="16"/>
  <c r="E18" i="16"/>
  <c r="E20" i="16"/>
  <c r="D20" i="16"/>
  <c r="E21" i="16"/>
  <c r="D21" i="16"/>
  <c r="E12" i="16"/>
  <c r="D12" i="16"/>
  <c r="D17" i="16"/>
  <c r="E17" i="16"/>
  <c r="D19" i="16"/>
  <c r="E19" i="16"/>
  <c r="E14" i="16"/>
  <c r="D14" i="16"/>
  <c r="E13" i="16"/>
  <c r="D13" i="16"/>
  <c r="E24" i="16"/>
  <c r="D24" i="16"/>
  <c r="D15" i="16"/>
  <c r="E15" i="16"/>
  <c r="D31" i="16"/>
  <c r="E31" i="16"/>
  <c r="D23" i="16"/>
  <c r="E23" i="16"/>
  <c r="B27" i="16"/>
  <c r="B25" i="16"/>
  <c r="B216" i="11"/>
  <c r="B222" i="11"/>
  <c r="B218" i="11"/>
  <c r="B229" i="11"/>
  <c r="B219" i="11"/>
  <c r="B213" i="11"/>
  <c r="B210" i="11"/>
  <c r="B29" i="16"/>
  <c r="B30" i="16"/>
  <c r="B215" i="11"/>
  <c r="B214" i="11"/>
  <c r="B217" i="11"/>
  <c r="B28" i="16"/>
  <c r="B26" i="16"/>
  <c r="B212" i="11"/>
  <c r="B221" i="11"/>
  <c r="B211" i="11"/>
  <c r="B109" i="11"/>
  <c r="A109" i="11"/>
  <c r="I87" i="11"/>
  <c r="I88" i="11"/>
  <c r="I89" i="11"/>
  <c r="I90" i="11"/>
  <c r="I91" i="11"/>
  <c r="I92" i="11"/>
  <c r="I93" i="11"/>
  <c r="I94" i="11"/>
  <c r="I95" i="11"/>
  <c r="I96" i="11"/>
  <c r="I97" i="11"/>
  <c r="I98" i="11"/>
  <c r="I99" i="11"/>
  <c r="I100" i="11"/>
  <c r="I101" i="11"/>
  <c r="I102" i="11"/>
  <c r="I103" i="11"/>
  <c r="I104" i="11"/>
  <c r="I105" i="11"/>
  <c r="I106" i="11"/>
  <c r="G85" i="11"/>
  <c r="H85" i="11"/>
  <c r="F85" i="11"/>
  <c r="F84" i="11"/>
  <c r="I84" i="11"/>
  <c r="E84" i="11"/>
  <c r="D84" i="11"/>
  <c r="B84" i="11"/>
  <c r="A84" i="11"/>
  <c r="I86" i="11"/>
  <c r="B73" i="11"/>
  <c r="B64" i="11"/>
  <c r="B49" i="11"/>
  <c r="D26" i="16" l="1"/>
  <c r="E26" i="16"/>
  <c r="E30" i="16"/>
  <c r="D30" i="16"/>
  <c r="E29" i="16"/>
  <c r="D29" i="16"/>
  <c r="D25" i="16"/>
  <c r="E25" i="16"/>
  <c r="D27" i="16"/>
  <c r="E27" i="16"/>
  <c r="E28" i="16"/>
  <c r="D28" i="16"/>
  <c r="B228" i="11"/>
  <c r="B227" i="11"/>
  <c r="B226" i="11"/>
  <c r="B223" i="11"/>
  <c r="B224" i="11"/>
  <c r="B225" i="11"/>
  <c r="M13" i="2"/>
  <c r="A39" i="11" s="1"/>
  <c r="M14" i="2"/>
  <c r="A40" i="11" s="1"/>
  <c r="M15" i="2"/>
  <c r="A41" i="11" s="1"/>
  <c r="M16" i="2"/>
  <c r="A42" i="11" s="1"/>
  <c r="M18" i="2"/>
  <c r="M12" i="2"/>
  <c r="A38" i="11" s="1"/>
  <c r="D14" i="10"/>
  <c r="D32" i="10" s="1"/>
  <c r="E14" i="10"/>
  <c r="E32" i="10" s="1"/>
  <c r="E49" i="16" s="1"/>
  <c r="F14" i="10"/>
  <c r="F32" i="10" s="1"/>
  <c r="G14" i="10"/>
  <c r="H14" i="10"/>
  <c r="I14" i="10"/>
  <c r="I32" i="10" s="1"/>
  <c r="J14" i="10"/>
  <c r="J32" i="10" s="1"/>
  <c r="K14" i="10"/>
  <c r="K32" i="10" s="1"/>
  <c r="L14" i="10"/>
  <c r="L32" i="10" s="1"/>
  <c r="M14" i="10"/>
  <c r="M32" i="10" s="1"/>
  <c r="N14" i="10"/>
  <c r="N32" i="10" s="1"/>
  <c r="O14" i="10"/>
  <c r="P14" i="10"/>
  <c r="Q14" i="10"/>
  <c r="Q32" i="10" s="1"/>
  <c r="R14" i="10"/>
  <c r="R32" i="10" s="1"/>
  <c r="S14" i="10"/>
  <c r="S32" i="10" s="1"/>
  <c r="T14" i="10"/>
  <c r="T32" i="10" s="1"/>
  <c r="U14" i="10"/>
  <c r="U32" i="10" s="1"/>
  <c r="V14" i="10"/>
  <c r="V32" i="10" s="1"/>
  <c r="W14" i="10"/>
  <c r="X14" i="10"/>
  <c r="Y14" i="10"/>
  <c r="Y32" i="10" s="1"/>
  <c r="Z14" i="10"/>
  <c r="Z32" i="10" s="1"/>
  <c r="AA14" i="10"/>
  <c r="AA32" i="10" s="1"/>
  <c r="AB14" i="10"/>
  <c r="AB32" i="10" s="1"/>
  <c r="AC14" i="10"/>
  <c r="AC32" i="10" s="1"/>
  <c r="AD14" i="10"/>
  <c r="AD32" i="10" s="1"/>
  <c r="AE14" i="10"/>
  <c r="AF14" i="10"/>
  <c r="AG14" i="10"/>
  <c r="AG32" i="10" s="1"/>
  <c r="AH14" i="10"/>
  <c r="AH32" i="10" s="1"/>
  <c r="AI14" i="10"/>
  <c r="AI32" i="10" s="1"/>
  <c r="AJ14" i="10"/>
  <c r="AJ32" i="10" s="1"/>
  <c r="AK14" i="10"/>
  <c r="AK32" i="10" s="1"/>
  <c r="AL14" i="10"/>
  <c r="AL32" i="10" s="1"/>
  <c r="AM14" i="10"/>
  <c r="AN14" i="10"/>
  <c r="AN32" i="10" s="1"/>
  <c r="AO14" i="10"/>
  <c r="AO32" i="10" s="1"/>
  <c r="AP14" i="10"/>
  <c r="AP32" i="10" s="1"/>
  <c r="AQ14" i="10"/>
  <c r="AQ32" i="10" s="1"/>
  <c r="D43" i="10"/>
  <c r="E43" i="10"/>
  <c r="E47" i="16" s="1"/>
  <c r="F43" i="10"/>
  <c r="G43" i="10"/>
  <c r="H43" i="10"/>
  <c r="I43" i="10"/>
  <c r="J43" i="10"/>
  <c r="K43" i="10"/>
  <c r="L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AL43" i="10"/>
  <c r="AM43" i="10"/>
  <c r="AN43" i="10"/>
  <c r="AO43" i="10"/>
  <c r="AP43" i="10"/>
  <c r="AQ43" i="10"/>
  <c r="D47" i="16" l="1"/>
  <c r="D45" i="10"/>
  <c r="D48" i="10" s="1"/>
  <c r="A47" i="11"/>
  <c r="M22" i="2"/>
  <c r="N22" i="2" s="1"/>
  <c r="AC45" i="10"/>
  <c r="AC48" i="10" s="1"/>
  <c r="AC50" i="10" s="1"/>
  <c r="M45" i="10"/>
  <c r="M48" i="10" s="1"/>
  <c r="U45" i="10"/>
  <c r="U48" i="10" s="1"/>
  <c r="AK45" i="10"/>
  <c r="AK48" i="10" s="1"/>
  <c r="AK50" i="10" s="1"/>
  <c r="AO45" i="10"/>
  <c r="AO48" i="10" s="1"/>
  <c r="AO50" i="10" s="1"/>
  <c r="AG45" i="10"/>
  <c r="AG48" i="10" s="1"/>
  <c r="AG50" i="10" s="1"/>
  <c r="Y45" i="10"/>
  <c r="Y48" i="10" s="1"/>
  <c r="Y50" i="10" s="1"/>
  <c r="Q45" i="10"/>
  <c r="Q48" i="10" s="1"/>
  <c r="I45" i="10"/>
  <c r="I48" i="10" s="1"/>
  <c r="E45" i="10"/>
  <c r="E48" i="10" s="1"/>
  <c r="AQ45" i="10"/>
  <c r="AQ48" i="10" s="1"/>
  <c r="AQ50" i="10" s="1"/>
  <c r="AI45" i="10"/>
  <c r="AI48" i="10" s="1"/>
  <c r="AI50" i="10" s="1"/>
  <c r="AA45" i="10"/>
  <c r="AA48" i="10" s="1"/>
  <c r="AA50" i="10" s="1"/>
  <c r="S45" i="10"/>
  <c r="S48" i="10" s="1"/>
  <c r="K45" i="10"/>
  <c r="K48" i="10" s="1"/>
  <c r="AF32" i="10"/>
  <c r="X32" i="10"/>
  <c r="P32" i="10"/>
  <c r="H32" i="10"/>
  <c r="AN45" i="10"/>
  <c r="AN48" i="10" s="1"/>
  <c r="AN50" i="10" s="1"/>
  <c r="AP45" i="10"/>
  <c r="AP48" i="10" s="1"/>
  <c r="AP50" i="10" s="1"/>
  <c r="AH45" i="10"/>
  <c r="AH48" i="10" s="1"/>
  <c r="AH50" i="10" s="1"/>
  <c r="Z45" i="10"/>
  <c r="Z48" i="10" s="1"/>
  <c r="Z50" i="10" s="1"/>
  <c r="R45" i="10"/>
  <c r="R48" i="10" s="1"/>
  <c r="J45" i="10"/>
  <c r="J48" i="10" s="1"/>
  <c r="AM32" i="10"/>
  <c r="AM45" i="10" s="1"/>
  <c r="AM48" i="10" s="1"/>
  <c r="AM50" i="10" s="1"/>
  <c r="AE32" i="10"/>
  <c r="W32" i="10"/>
  <c r="O32" i="10"/>
  <c r="G32" i="10"/>
  <c r="AL45" i="10"/>
  <c r="AL48" i="10" s="1"/>
  <c r="AL50" i="10" s="1"/>
  <c r="AD45" i="10"/>
  <c r="AD48" i="10" s="1"/>
  <c r="AD50" i="10" s="1"/>
  <c r="V45" i="10"/>
  <c r="V48" i="10" s="1"/>
  <c r="N45" i="10"/>
  <c r="N48" i="10" s="1"/>
  <c r="F45" i="10"/>
  <c r="F48" i="10" s="1"/>
  <c r="AJ45" i="10"/>
  <c r="AJ48" i="10" s="1"/>
  <c r="AJ50" i="10" s="1"/>
  <c r="AB45" i="10"/>
  <c r="AB48" i="10" s="1"/>
  <c r="AB50" i="10" s="1"/>
  <c r="T45" i="10"/>
  <c r="T48" i="10" s="1"/>
  <c r="L45" i="10"/>
  <c r="L48" i="10" s="1"/>
  <c r="C13" i="3"/>
  <c r="B18" i="7"/>
  <c r="D54" i="10" l="1"/>
  <c r="D55" i="10" s="1"/>
  <c r="V29" i="17"/>
  <c r="V34" i="17" s="1"/>
  <c r="U29" i="17"/>
  <c r="U34" i="17" s="1"/>
  <c r="T29" i="17"/>
  <c r="T34" i="17" s="1"/>
  <c r="S29" i="17"/>
  <c r="S34" i="17" s="1"/>
  <c r="R29" i="17"/>
  <c r="R34" i="17" s="1"/>
  <c r="Q29" i="17"/>
  <c r="Q34" i="17" s="1"/>
  <c r="N29" i="17"/>
  <c r="N34" i="17" s="1"/>
  <c r="M29" i="17"/>
  <c r="M34" i="17" s="1"/>
  <c r="L29" i="17"/>
  <c r="L34" i="17" s="1"/>
  <c r="K29" i="17"/>
  <c r="K34" i="17" s="1"/>
  <c r="J29" i="17"/>
  <c r="J34" i="17" s="1"/>
  <c r="I29" i="17"/>
  <c r="I34" i="17" s="1"/>
  <c r="F29" i="17"/>
  <c r="F34" i="17" s="1"/>
  <c r="E29" i="17"/>
  <c r="E34" i="17" s="1"/>
  <c r="D29" i="17"/>
  <c r="D34" i="17" s="1"/>
  <c r="D49" i="10"/>
  <c r="D50" i="10" s="1"/>
  <c r="O45" i="10"/>
  <c r="O48" i="10" s="1"/>
  <c r="W45" i="10"/>
  <c r="W48" i="10" s="1"/>
  <c r="AE45" i="10"/>
  <c r="AE48" i="10" s="1"/>
  <c r="AE50" i="10" s="1"/>
  <c r="H45" i="10"/>
  <c r="H48" i="10" s="1"/>
  <c r="X49" i="10" s="1"/>
  <c r="P45" i="10"/>
  <c r="P48" i="10" s="1"/>
  <c r="X45" i="10"/>
  <c r="X48" i="10" s="1"/>
  <c r="E49" i="10"/>
  <c r="E50" i="10" s="1"/>
  <c r="AE49" i="10"/>
  <c r="F49" i="10"/>
  <c r="F50" i="10" s="1"/>
  <c r="AF45" i="10"/>
  <c r="AF48" i="10" s="1"/>
  <c r="AF50" i="10" s="1"/>
  <c r="G45" i="10"/>
  <c r="G48" i="10" s="1"/>
  <c r="C169" i="11"/>
  <c r="E86" i="11"/>
  <c r="D86" i="11"/>
  <c r="F86" i="11"/>
  <c r="G86" i="11"/>
  <c r="F87" i="11"/>
  <c r="G87" i="11"/>
  <c r="F101" i="11"/>
  <c r="C57" i="16" l="1"/>
  <c r="X50" i="10"/>
  <c r="X29" i="17"/>
  <c r="X34" i="17" s="1"/>
  <c r="W29" i="17"/>
  <c r="W34" i="17" s="1"/>
  <c r="P29" i="17"/>
  <c r="P34" i="17" s="1"/>
  <c r="O29" i="17"/>
  <c r="O34" i="17" s="1"/>
  <c r="AC49" i="10"/>
  <c r="N49" i="10"/>
  <c r="N50" i="10" s="1"/>
  <c r="H29" i="17"/>
  <c r="H34" i="17" s="1"/>
  <c r="G29" i="17"/>
  <c r="G34" i="17" s="1"/>
  <c r="M49" i="10"/>
  <c r="M50" i="10" s="1"/>
  <c r="H49" i="10"/>
  <c r="H50" i="10" s="1"/>
  <c r="AK49" i="10"/>
  <c r="AA49" i="10"/>
  <c r="I49" i="10"/>
  <c r="I50" i="10" s="1"/>
  <c r="AG49" i="10"/>
  <c r="AO49" i="10"/>
  <c r="J49" i="10"/>
  <c r="J50" i="10" s="1"/>
  <c r="AP49" i="10"/>
  <c r="U49" i="10"/>
  <c r="U50" i="10" s="1"/>
  <c r="S49" i="10"/>
  <c r="S50" i="10" s="1"/>
  <c r="AI49" i="10"/>
  <c r="P49" i="10"/>
  <c r="P50" i="10" s="1"/>
  <c r="AN49" i="10"/>
  <c r="AQ49" i="10"/>
  <c r="V49" i="10"/>
  <c r="V50" i="10" s="1"/>
  <c r="AM49" i="10"/>
  <c r="AL49" i="10"/>
  <c r="AD49" i="10"/>
  <c r="AF49" i="10"/>
  <c r="AJ49" i="10"/>
  <c r="Z49" i="10"/>
  <c r="Y49" i="10"/>
  <c r="Q49" i="10"/>
  <c r="Q50" i="10" s="1"/>
  <c r="AH49" i="10"/>
  <c r="L49" i="10"/>
  <c r="L50" i="10" s="1"/>
  <c r="T49" i="10"/>
  <c r="T50" i="10" s="1"/>
  <c r="AB49" i="10"/>
  <c r="R49" i="10"/>
  <c r="R50" i="10" s="1"/>
  <c r="K49" i="10"/>
  <c r="K50" i="10" s="1"/>
  <c r="G49" i="10"/>
  <c r="O49" i="10"/>
  <c r="O50" i="10" s="1"/>
  <c r="W49" i="10"/>
  <c r="W50" i="10" s="1"/>
  <c r="C170" i="11"/>
  <c r="G101" i="11"/>
  <c r="H101" i="11"/>
  <c r="F102" i="11"/>
  <c r="G102" i="11"/>
  <c r="H102" i="11"/>
  <c r="F103" i="11"/>
  <c r="G103" i="11"/>
  <c r="H103" i="11"/>
  <c r="F104" i="11"/>
  <c r="G104" i="11"/>
  <c r="H104" i="11"/>
  <c r="F105" i="11"/>
  <c r="G105" i="11"/>
  <c r="H105" i="11"/>
  <c r="F106" i="11"/>
  <c r="G106" i="11"/>
  <c r="H106" i="11"/>
  <c r="G100" i="11"/>
  <c r="H100" i="11"/>
  <c r="F100" i="11"/>
  <c r="F99" i="11"/>
  <c r="H87" i="11"/>
  <c r="F88" i="11"/>
  <c r="G88" i="11"/>
  <c r="H88" i="11"/>
  <c r="F89" i="11"/>
  <c r="G89" i="11"/>
  <c r="H89" i="11"/>
  <c r="F90" i="11"/>
  <c r="G90" i="11"/>
  <c r="H90" i="11"/>
  <c r="F91" i="11"/>
  <c r="G91" i="11"/>
  <c r="H91" i="11"/>
  <c r="F92" i="11"/>
  <c r="G92" i="11"/>
  <c r="H92" i="11"/>
  <c r="F93" i="11"/>
  <c r="G93" i="11"/>
  <c r="H93" i="11"/>
  <c r="F94" i="11"/>
  <c r="G94" i="11"/>
  <c r="H94" i="11"/>
  <c r="F95" i="11"/>
  <c r="G95" i="11"/>
  <c r="H95" i="11"/>
  <c r="F96" i="11"/>
  <c r="G96" i="11"/>
  <c r="H96" i="11"/>
  <c r="F97" i="11"/>
  <c r="G97" i="11"/>
  <c r="H97" i="11"/>
  <c r="F98" i="11"/>
  <c r="G98" i="11"/>
  <c r="H98" i="11"/>
  <c r="G99" i="11"/>
  <c r="H99" i="11"/>
  <c r="H86" i="11"/>
  <c r="A101" i="11"/>
  <c r="B101" i="11"/>
  <c r="D101" i="11"/>
  <c r="E101" i="11"/>
  <c r="A102" i="11"/>
  <c r="B102" i="11"/>
  <c r="D102" i="11"/>
  <c r="E102" i="11"/>
  <c r="A103" i="11"/>
  <c r="B103" i="11"/>
  <c r="D103" i="11"/>
  <c r="E103" i="11"/>
  <c r="A104" i="11"/>
  <c r="B104" i="11"/>
  <c r="D104" i="11"/>
  <c r="E104" i="11"/>
  <c r="A105" i="11"/>
  <c r="B105" i="11"/>
  <c r="D105" i="11"/>
  <c r="E105" i="11"/>
  <c r="A106" i="11"/>
  <c r="B106" i="11"/>
  <c r="D106" i="11"/>
  <c r="E106" i="11"/>
  <c r="B100" i="11"/>
  <c r="D100" i="11"/>
  <c r="E100" i="11"/>
  <c r="A100" i="11"/>
  <c r="A87" i="11"/>
  <c r="B87" i="11"/>
  <c r="D87" i="11"/>
  <c r="E87" i="11"/>
  <c r="A88" i="11"/>
  <c r="B88" i="11"/>
  <c r="D88" i="11"/>
  <c r="E88" i="11"/>
  <c r="A89" i="11"/>
  <c r="B89" i="11"/>
  <c r="D89" i="11"/>
  <c r="E89" i="11"/>
  <c r="A90" i="11"/>
  <c r="B90" i="11"/>
  <c r="D90" i="11"/>
  <c r="E90" i="11"/>
  <c r="A91" i="11"/>
  <c r="B91" i="11"/>
  <c r="D91" i="11"/>
  <c r="E91" i="11"/>
  <c r="A92" i="11"/>
  <c r="B92" i="11"/>
  <c r="D92" i="11"/>
  <c r="E92" i="11"/>
  <c r="A93" i="11"/>
  <c r="B93" i="11"/>
  <c r="D93" i="11"/>
  <c r="E93" i="11"/>
  <c r="A94" i="11"/>
  <c r="B94" i="11"/>
  <c r="D94" i="11"/>
  <c r="E94" i="11"/>
  <c r="A95" i="11"/>
  <c r="B95" i="11"/>
  <c r="D95" i="11"/>
  <c r="E95" i="11"/>
  <c r="A96" i="11"/>
  <c r="B96" i="11"/>
  <c r="D96" i="11"/>
  <c r="E96" i="11"/>
  <c r="A97" i="11"/>
  <c r="B97" i="11"/>
  <c r="D97" i="11"/>
  <c r="E97" i="11"/>
  <c r="A98" i="11"/>
  <c r="B98" i="11"/>
  <c r="D98" i="11"/>
  <c r="E98" i="11"/>
  <c r="A99" i="11"/>
  <c r="B99" i="11"/>
  <c r="D99" i="11"/>
  <c r="E99" i="11"/>
  <c r="A86" i="11"/>
  <c r="C243" i="11" l="1"/>
  <c r="C58" i="16"/>
  <c r="C244" i="11" s="1"/>
  <c r="I11" i="16" a="1"/>
  <c r="I11" i="16" s="1"/>
  <c r="I22" i="16" a="1"/>
  <c r="I22" i="16" s="1"/>
  <c r="I19" i="16" a="1"/>
  <c r="I19" i="16" s="1"/>
  <c r="I18" i="16" a="1"/>
  <c r="I18" i="16" s="1"/>
  <c r="I14" i="16" a="1"/>
  <c r="I14" i="16" s="1"/>
  <c r="I20" i="16" a="1"/>
  <c r="I20" i="16" s="1"/>
  <c r="I13" i="16" a="1"/>
  <c r="I13" i="16" s="1"/>
  <c r="I17" i="16" a="1"/>
  <c r="I17" i="16" s="1"/>
  <c r="I24" i="16" a="1"/>
  <c r="I24" i="16" s="1"/>
  <c r="I21" i="16" a="1"/>
  <c r="I21" i="16" s="1"/>
  <c r="I15" i="16" a="1"/>
  <c r="I15" i="16" s="1"/>
  <c r="I12" i="16" a="1"/>
  <c r="I12" i="16" s="1"/>
  <c r="I16" i="16" a="1"/>
  <c r="I16" i="16" s="1"/>
  <c r="I31" i="16" a="1"/>
  <c r="I31" i="16" s="1"/>
  <c r="I23" i="16" a="1"/>
  <c r="I23" i="16" s="1"/>
  <c r="I27" i="16" a="1"/>
  <c r="I27" i="16" s="1"/>
  <c r="I26" i="16" a="1"/>
  <c r="I26" i="16" s="1"/>
  <c r="I28" i="16" a="1"/>
  <c r="I28" i="16" s="1"/>
  <c r="I30" i="16" a="1"/>
  <c r="I30" i="16" s="1"/>
  <c r="I29" i="16" a="1"/>
  <c r="I29" i="16" s="1"/>
  <c r="I25" i="16" a="1"/>
  <c r="I25" i="16" s="1"/>
  <c r="C37" i="17"/>
  <c r="C193" i="11" s="1"/>
  <c r="C38" i="17"/>
  <c r="C175" i="11"/>
  <c r="G50" i="10"/>
  <c r="D53" i="10" s="1"/>
  <c r="G183" i="11" s="1"/>
  <c r="B86" i="11"/>
  <c r="F220" i="11"/>
  <c r="F209" i="11"/>
  <c r="F216" i="11"/>
  <c r="F214" i="11"/>
  <c r="F221" i="11"/>
  <c r="F219" i="11"/>
  <c r="F229" i="11"/>
  <c r="F217" i="11"/>
  <c r="F213" i="11"/>
  <c r="F211" i="11"/>
  <c r="F215" i="11"/>
  <c r="F210" i="11"/>
  <c r="F212" i="11"/>
  <c r="F222" i="11"/>
  <c r="F218" i="11"/>
  <c r="F227" i="11"/>
  <c r="F223" i="11"/>
  <c r="F225" i="11"/>
  <c r="F228" i="11"/>
  <c r="F226" i="11"/>
  <c r="F224" i="11"/>
  <c r="F35" i="16" l="1"/>
  <c r="F42" i="16" s="1"/>
  <c r="G240" i="11" s="1"/>
  <c r="F34" i="16"/>
  <c r="G232" i="11" s="1"/>
  <c r="F33" i="16"/>
  <c r="E227" i="11"/>
  <c r="F29" i="16"/>
  <c r="G227" i="11" s="1"/>
  <c r="F14" i="16"/>
  <c r="G212" i="11" s="1"/>
  <c r="E212" i="11"/>
  <c r="F30" i="16"/>
  <c r="G228" i="11" s="1"/>
  <c r="E228" i="11"/>
  <c r="E229" i="11"/>
  <c r="F31" i="16"/>
  <c r="G229" i="11" s="1"/>
  <c r="F13" i="16"/>
  <c r="G211" i="11" s="1"/>
  <c r="E211" i="11"/>
  <c r="E226" i="11"/>
  <c r="F28" i="16"/>
  <c r="G226" i="11" s="1"/>
  <c r="F25" i="16"/>
  <c r="G223" i="11" s="1"/>
  <c r="E223" i="11"/>
  <c r="E217" i="11"/>
  <c r="F19" i="16"/>
  <c r="G217" i="11" s="1"/>
  <c r="E213" i="11"/>
  <c r="F15" i="16"/>
  <c r="G213" i="11" s="1"/>
  <c r="E209" i="11"/>
  <c r="E221" i="11"/>
  <c r="F23" i="16"/>
  <c r="G221" i="11" s="1"/>
  <c r="E215" i="11"/>
  <c r="F17" i="16"/>
  <c r="G215" i="11" s="1"/>
  <c r="E216" i="11"/>
  <c r="F18" i="16"/>
  <c r="G216" i="11" s="1"/>
  <c r="E225" i="11"/>
  <c r="F27" i="16"/>
  <c r="G225" i="11" s="1"/>
  <c r="E214" i="11"/>
  <c r="F16" i="16"/>
  <c r="G214" i="11" s="1"/>
  <c r="F24" i="16"/>
  <c r="G222" i="11" s="1"/>
  <c r="E222" i="11"/>
  <c r="E219" i="11"/>
  <c r="F21" i="16"/>
  <c r="G219" i="11" s="1"/>
  <c r="E220" i="11"/>
  <c r="F22" i="16"/>
  <c r="G220" i="11" s="1"/>
  <c r="F12" i="16"/>
  <c r="E210" i="11"/>
  <c r="E218" i="11"/>
  <c r="F20" i="16"/>
  <c r="G218" i="11" s="1"/>
  <c r="E224" i="11"/>
  <c r="F26" i="16"/>
  <c r="G224" i="11" s="1"/>
  <c r="G233" i="11" l="1"/>
  <c r="F32" i="16"/>
  <c r="G230" i="11" s="1"/>
  <c r="F36" i="16"/>
  <c r="G210" i="11"/>
  <c r="G209" i="11"/>
  <c r="G231" i="11"/>
  <c r="F41" i="16"/>
  <c r="G239" i="11" s="1"/>
  <c r="F40" i="16" l="1"/>
  <c r="G238" i="11" s="1"/>
  <c r="F39" i="16"/>
  <c r="G237" i="11" s="1"/>
  <c r="G234" i="1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<sst xmlns="http://schemas.openxmlformats.org/spreadsheetml/2006/main" count="1149" uniqueCount="373">
  <si>
    <t xml:space="preserve">Rendimiento medio </t>
  </si>
  <si>
    <t>b</t>
  </si>
  <si>
    <t>Bono Mes 1</t>
  </si>
  <si>
    <t>Bono Mes 2</t>
  </si>
  <si>
    <t>Bono Mes 3</t>
  </si>
  <si>
    <t>Bono Mes 4</t>
  </si>
  <si>
    <t>Bono Mes 5</t>
  </si>
  <si>
    <t>Bono Mes 6</t>
  </si>
  <si>
    <t xml:space="preserve">Tipo de contrato de concesión </t>
  </si>
  <si>
    <t>Social</t>
  </si>
  <si>
    <t>Transportes</t>
  </si>
  <si>
    <t>Aguas</t>
  </si>
  <si>
    <t>Otros</t>
  </si>
  <si>
    <t>Centros educativos</t>
  </si>
  <si>
    <t>Hospitales</t>
  </si>
  <si>
    <t>Prisiones</t>
  </si>
  <si>
    <t>Oficinas del Gobierno</t>
  </si>
  <si>
    <t>Viviendas sociales</t>
  </si>
  <si>
    <t>Carreteras</t>
  </si>
  <si>
    <t>Puertos</t>
  </si>
  <si>
    <t>Aeropuertos</t>
  </si>
  <si>
    <t>Trenes de larga distancia</t>
  </si>
  <si>
    <t>Metro/Tranvía/Tren ligero</t>
  </si>
  <si>
    <t>Sistemas de distribución</t>
  </si>
  <si>
    <t>Plantas desalinizadoras</t>
  </si>
  <si>
    <t>Plantas de tratamiento de aguas residuales</t>
  </si>
  <si>
    <t>Parques industriales</t>
  </si>
  <si>
    <t xml:space="preserve">Sector </t>
  </si>
  <si>
    <t>Tipo de proyecto</t>
  </si>
  <si>
    <t>Obra</t>
  </si>
  <si>
    <t>Servicios</t>
  </si>
  <si>
    <t>Riesgos</t>
  </si>
  <si>
    <t>Subcategorías de riesgos</t>
  </si>
  <si>
    <t>Banderas Rojas</t>
  </si>
  <si>
    <t>Impacto</t>
  </si>
  <si>
    <t>Probabilidad de ocurrencia</t>
  </si>
  <si>
    <t>Recomendación asignación riesgos</t>
  </si>
  <si>
    <t>Verificación asignación para el proyecto</t>
  </si>
  <si>
    <t>Administración</t>
  </si>
  <si>
    <t>Compartido</t>
  </si>
  <si>
    <t>Socio privado</t>
  </si>
  <si>
    <t>Fase de diseño</t>
  </si>
  <si>
    <t>Riesgo de diseño</t>
  </si>
  <si>
    <t>Riesgo de condición de la concesión</t>
  </si>
  <si>
    <t>Fase de construcción</t>
  </si>
  <si>
    <t>Riesgos de disponibilidad de terreno, acceso y emplazamiento</t>
  </si>
  <si>
    <t>Riesgos de permisos</t>
  </si>
  <si>
    <t>Riesgos de variaciones</t>
  </si>
  <si>
    <t>Riesgo de construcción</t>
  </si>
  <si>
    <t>Riesgo de desviación de costes</t>
  </si>
  <si>
    <r>
      <t xml:space="preserve">Riesgos asociados a que los costes presupuestados en el contrato para la fase de construcción aumenten
</t>
    </r>
    <r>
      <rPr>
        <u/>
        <sz val="10"/>
        <color indexed="8"/>
        <rFont val="Arial"/>
        <family val="2"/>
      </rPr>
      <t xml:space="preserve">Descripción detallada:
</t>
    </r>
    <r>
      <rPr>
        <sz val="10"/>
        <color indexed="8"/>
        <rFont val="Arial"/>
        <family val="2"/>
      </rPr>
      <t xml:space="preserve">Los riesgos se materializarán de diferentes formas. Algunas de sus causas son: </t>
    </r>
    <r>
      <rPr>
        <sz val="10"/>
        <color theme="1"/>
        <rFont val="Arial"/>
        <family val="2"/>
      </rPr>
      <t>errores en estimaciones de costes de construcción, aumento de costes de materiales, que no se cuente con la suficiente liquidez para llevar a cabo la obra, que haya problemas técnicos como daños en la estructura o derrumbamientos; acciones o variaciones del órgano de contratación o gobierno.</t>
    </r>
  </si>
  <si>
    <t>Fase de operación y mantenimiento</t>
  </si>
  <si>
    <t>Riesgos operacionales</t>
  </si>
  <si>
    <t>Riesgos asociados al mantenimiento</t>
  </si>
  <si>
    <r>
      <t xml:space="preserve">Riesgos asociados al  mantenimiento de la instalación y el mantenimiento de los estándares mínimos de calidad.
</t>
    </r>
    <r>
      <rPr>
        <u/>
        <sz val="10"/>
        <rFont val="Arial"/>
        <family val="2"/>
      </rPr>
      <t xml:space="preserve">Descripción detallada:
</t>
    </r>
    <r>
      <rPr>
        <sz val="10"/>
        <rFont val="Arial"/>
        <family val="2"/>
      </rPr>
      <t>Son los riesgos asocidos al mantenimiento de las instalaciones, comprendiendo desde la resolución de las posibles incidencias como la sustitución de el mantenimiento del ciclo de vida general de la infraestructura hasta el mantenimineto diario de la misma. La materialización de este riesgo puede dar lugar a distintas problemáticas, como el deterioro de los equipos de la planta o el propio deterioro de la misma.</t>
    </r>
  </si>
  <si>
    <t>Riesgo de demanda</t>
  </si>
  <si>
    <r>
      <t xml:space="preserve">Riesgo asociado a que la demanda del servicio ofrecido por la concesión se desvíe de la estimación realizada.
</t>
    </r>
    <r>
      <rPr>
        <u/>
        <sz val="10"/>
        <rFont val="Arial"/>
        <family val="2"/>
      </rPr>
      <t>Descripción detallada:</t>
    </r>
    <r>
      <rPr>
        <b/>
        <sz val="10"/>
        <rFont val="Arial"/>
        <family val="2"/>
      </rPr>
      <t xml:space="preserve">
</t>
    </r>
    <r>
      <rPr>
        <sz val="10"/>
        <rFont val="Arial"/>
        <family val="2"/>
      </rPr>
      <t>Los pliegos incluyen una estimación de la demanda basada en un estudio previo incorrecto que provoca la construcción de una infraestructura cuya capacidad no se corresponde  acorde a la realidad del núcleo urbano en el que se ubica y para el que presta sus servicios. Por ejemplo el éxodo del campo a la ciudad o la no urbanización de unos terrenos inicialmente urbanizables</t>
    </r>
  </si>
  <si>
    <t>Riesgos asociados a disrupciones tecnológicas</t>
  </si>
  <si>
    <r>
      <t xml:space="preserve">Riesgos asociados a que la aparición de innovaciones tecnológicas provoque la obsolescencia de las instalaciones afectando a la eficiencia de estas y por tanto a la demanda de los servicios ofrecidos.
</t>
    </r>
    <r>
      <rPr>
        <u/>
        <sz val="10"/>
        <color theme="1"/>
        <rFont val="Arial"/>
        <family val="2"/>
      </rPr>
      <t xml:space="preserve">Descripción detallada:
</t>
    </r>
    <r>
      <rPr>
        <sz val="10"/>
        <color theme="1"/>
        <rFont val="Arial"/>
        <family val="2"/>
      </rPr>
      <t>La obsolescencia tecnológica de los equipos, en caso que el contrato de concesión contemple la necesidad de su reemplazo durante el tiempo que esta dure.</t>
    </r>
  </si>
  <si>
    <t>Riesgo de terminación anticipada</t>
  </si>
  <si>
    <t>Fase de Reversión al Estado</t>
  </si>
  <si>
    <t>Riesgo de condición y devolución</t>
  </si>
  <si>
    <t>Aplicables a todas las fases</t>
  </si>
  <si>
    <t>Riesgos políticos</t>
  </si>
  <si>
    <t>Riesgos legales</t>
  </si>
  <si>
    <t>Riesgos medioambientales</t>
  </si>
  <si>
    <r>
      <t xml:space="preserve">Riesgos asociados a cuestiones de caracter medioambiental que pueden poner en riesgo ciertos aspectos del proyecto.
</t>
    </r>
    <r>
      <rPr>
        <u/>
        <sz val="10"/>
        <color theme="1"/>
        <rFont val="Arial"/>
        <family val="2"/>
      </rPr>
      <t xml:space="preserve">Descripción detallada:
</t>
    </r>
    <r>
      <rPr>
        <sz val="10"/>
        <color theme="1"/>
        <rFont val="Arial"/>
        <family val="2"/>
      </rPr>
      <t>Hace referencia tanto a las condiciones ambientales preexistentes en el lugar en el que se instala la concesión, como a la obtención de los consentimientos ambientales, el cumplimiento de las leyes mediambientales que sean aplicables, los problemas ambientales que pueda ocasionar el proyecto, los eventos ambientales externos que puedan producirse o el cambio climático.</t>
    </r>
  </si>
  <si>
    <t>Riesgos sociales</t>
  </si>
  <si>
    <r>
      <t xml:space="preserve">Riesgos asociados a las diferentes problemáticas o rechazos sociales que pueden provocar la ejecución del proyecto.
</t>
    </r>
    <r>
      <rPr>
        <u/>
        <sz val="10"/>
        <rFont val="Arial"/>
        <family val="2"/>
      </rPr>
      <t>Descripción detallada:</t>
    </r>
    <r>
      <rPr>
        <b/>
        <sz val="10"/>
        <rFont val="Arial"/>
        <family val="2"/>
      </rPr>
      <t xml:space="preserve">
</t>
    </r>
    <r>
      <rPr>
        <sz val="10"/>
        <rFont val="Arial"/>
        <family val="2"/>
      </rPr>
      <t>Se incluyen tanto posibles problemas con la sociedad, las empresas ,asociaciones o sindicatos; problemas derivados de una posible reubicación de personas; o problemas de acción industrial.</t>
    </r>
  </si>
  <si>
    <t>Riesgos estratégicos</t>
  </si>
  <si>
    <r>
      <rPr>
        <b/>
        <sz val="10"/>
        <color theme="1"/>
        <rFont val="Arial"/>
        <family val="2"/>
      </rPr>
      <t>Riegos asociados a que el socio privado no posea las capacidades necesarias para asegurar una buena ejecución del proyecto así como otros problemas fruto de la asociación de varios socios en el proyecto.</t>
    </r>
    <r>
      <rPr>
        <sz val="10"/>
        <color theme="1"/>
        <rFont val="Arial"/>
        <family val="2"/>
      </rPr>
      <t xml:space="preserve">
</t>
    </r>
    <r>
      <rPr>
        <u/>
        <sz val="10"/>
        <color theme="1"/>
        <rFont val="Arial"/>
        <family val="2"/>
      </rPr>
      <t>Descripción detallada:</t>
    </r>
    <r>
      <rPr>
        <sz val="10"/>
        <color theme="1"/>
        <rFont val="Arial"/>
        <family val="2"/>
      </rPr>
      <t xml:space="preserve">
Recoge circunstancias como la insolvencia del socio privado, la insolvencia o el incumplimiento de un subcontratado, el cambio en la propiedad de los socios privados, intervención de la autoridad contratante, cambio del estatus de la autoridad contratante o posibles disputas.</t>
    </r>
  </si>
  <si>
    <t>Riesgos de fuerza mayor</t>
  </si>
  <si>
    <r>
      <t xml:space="preserve">Riesgos asociados a que se produzcan eventos inesperados y no controlables por ninguna de las partes implicadas y que provoque retrasos o paralizaciones en el proyecto. 
</t>
    </r>
    <r>
      <rPr>
        <u/>
        <sz val="10"/>
        <color theme="1"/>
        <rFont val="Arial"/>
        <family val="2"/>
      </rPr>
      <t>Descripción detallada:</t>
    </r>
    <r>
      <rPr>
        <sz val="10"/>
        <color theme="1"/>
        <rFont val="Arial"/>
        <family val="2"/>
      </rPr>
      <t xml:space="preserve">
En esta categoría se encuadran supuestos como desastres naturales, robos o situaciones de crisis sanitarias como pandemias, epidemias o similares</t>
    </r>
    <r>
      <rPr>
        <b/>
        <sz val="10"/>
        <color theme="1"/>
        <rFont val="Arial"/>
        <family val="2"/>
      </rPr>
      <t>.</t>
    </r>
  </si>
  <si>
    <t>Transferencia de riesgos</t>
  </si>
  <si>
    <t>X</t>
  </si>
  <si>
    <t xml:space="preserve"> </t>
  </si>
  <si>
    <r>
      <t xml:space="preserve">Riesgos asociados a los permisos necesarios para la explotación de la concesión.
</t>
    </r>
    <r>
      <rPr>
        <u/>
        <sz val="10"/>
        <color indexed="8"/>
        <rFont val="Arial"/>
        <family val="2"/>
      </rPr>
      <t xml:space="preserve">Descripción detallada:
</t>
    </r>
    <r>
      <rPr>
        <sz val="10"/>
        <color indexed="8"/>
        <rFont val="Arial"/>
        <family val="2"/>
      </rPr>
      <t>La obtención de permisos plantea varios escenarios posibles. Ejemplo de ello es que la concesión incluya parte de un área protegida. Otro posible riesgo que puede materializarse es la existencia de infraestruturas previas que interfieran en la realización del proyecto, puesto que la modificación de dicha infraestructura puede perjudicar a colectivos (por ejemplo, la eliminación de un camino o paso en materia de derechos de accesibilidad, el desvío temporar del tráfico en dicha zona u otras alternativas). La materialización de dichos riesgos provoca fundamentalmente demoras en el tiempo y desviación de los costes.</t>
    </r>
  </si>
  <si>
    <t>Riesgo de valoración de los activos (valor residual)</t>
  </si>
  <si>
    <t>Alto</t>
  </si>
  <si>
    <t>Bajo</t>
  </si>
  <si>
    <t>Medio</t>
  </si>
  <si>
    <t>Año 1</t>
  </si>
  <si>
    <t>Año 2</t>
  </si>
  <si>
    <t>Año 3</t>
  </si>
  <si>
    <t>Año 4</t>
  </si>
  <si>
    <t>Año 5</t>
  </si>
  <si>
    <t>Año 6</t>
  </si>
  <si>
    <t>Año 7</t>
  </si>
  <si>
    <t>Año 8</t>
  </si>
  <si>
    <t>Año 9</t>
  </si>
  <si>
    <t>Año 10</t>
  </si>
  <si>
    <t>Año 11</t>
  </si>
  <si>
    <t>Año 12</t>
  </si>
  <si>
    <t>Año 13</t>
  </si>
  <si>
    <t>Año 14</t>
  </si>
  <si>
    <t>Año 15</t>
  </si>
  <si>
    <t>Año 16</t>
  </si>
  <si>
    <t>Año 17</t>
  </si>
  <si>
    <t>Año 18</t>
  </si>
  <si>
    <t>Año 19</t>
  </si>
  <si>
    <t>Año 20</t>
  </si>
  <si>
    <t>Año 21</t>
  </si>
  <si>
    <t>Año 22</t>
  </si>
  <si>
    <t>Año 23</t>
  </si>
  <si>
    <t>Año 24</t>
  </si>
  <si>
    <t>Año 25</t>
  </si>
  <si>
    <t>Año 26</t>
  </si>
  <si>
    <t>Año 27</t>
  </si>
  <si>
    <t>Año 28</t>
  </si>
  <si>
    <t>Año 29</t>
  </si>
  <si>
    <t>Año 30</t>
  </si>
  <si>
    <t>Año 31</t>
  </si>
  <si>
    <t>Año 32</t>
  </si>
  <si>
    <t>Año 33</t>
  </si>
  <si>
    <t>Año 34</t>
  </si>
  <si>
    <t>Año 35</t>
  </si>
  <si>
    <t>Año 36</t>
  </si>
  <si>
    <t>Año 37</t>
  </si>
  <si>
    <t>Año 38</t>
  </si>
  <si>
    <t>Año 39</t>
  </si>
  <si>
    <t>Año 40</t>
  </si>
  <si>
    <t>VAN</t>
  </si>
  <si>
    <t>Tasa de descuento</t>
  </si>
  <si>
    <t>Verificación de la información recibida</t>
  </si>
  <si>
    <t>Conclusión del análisis de riesgos</t>
  </si>
  <si>
    <t>A) FLUJOS DE EFECTIVO DE LAS ACTIVIDADES DE EXPLOTACIÓN</t>
  </si>
  <si>
    <t>1. Resultado del ejercicio antes de impuestos</t>
  </si>
  <si>
    <t>2. Ajustes del resultado</t>
  </si>
  <si>
    <t>a) Amortización del inmovilizado ( + )</t>
  </si>
  <si>
    <t>b) Correciones valorativas por deterioro ( +/ -)</t>
  </si>
  <si>
    <t>c) Variaciones de provisiones ( +/- )</t>
  </si>
  <si>
    <t xml:space="preserve">d) Imputación de Subvenciones ( - ) </t>
  </si>
  <si>
    <t>e) Resultados por bajas y enajenaciones del inmovilizado ( +/- )</t>
  </si>
  <si>
    <t>f) Resultado por bajas y enajenaciones de instrumentos financieros ( +/- )</t>
  </si>
  <si>
    <t>g) Ingresos financieros ( - )</t>
  </si>
  <si>
    <t>h) Gastos financieros ( + )</t>
  </si>
  <si>
    <t>i) Diferencias de cambio ( +/- )</t>
  </si>
  <si>
    <t>j) Variación de valor razonable en instrumentos financieros ( +/- )</t>
  </si>
  <si>
    <t>k) Otros ingresos y gastos ( -/+ )</t>
  </si>
  <si>
    <t>4. Otros flujos de efectivo de las actividades de explotación</t>
  </si>
  <si>
    <t xml:space="preserve">a) Pagos de intereses ( - ) </t>
  </si>
  <si>
    <t>b) Cobros y dividendos ( + )</t>
  </si>
  <si>
    <t>c) Cobros de intereses ( + )</t>
  </si>
  <si>
    <t xml:space="preserve">d) Cobros (pagos) por impuestos sobre beneficios ( +/- ) </t>
  </si>
  <si>
    <t>e) Otros pagos (cobros) ( -/+ )</t>
  </si>
  <si>
    <t>B) FLUJOS DE EFECTIVOS DE LAS ACTIVIDADES DE INVERSIÓN</t>
  </si>
  <si>
    <t>a) Empresas del grupo y asociadas</t>
  </si>
  <si>
    <t>b) Inmovilizado intangible</t>
  </si>
  <si>
    <t>c) Inmovilizado material</t>
  </si>
  <si>
    <t>d) Inversiones inmobiliarias</t>
  </si>
  <si>
    <t>e) Otros activos financieros</t>
  </si>
  <si>
    <t>f) Activos no corrientes mantenidos para la venta</t>
  </si>
  <si>
    <t>g) Otros activos</t>
  </si>
  <si>
    <t>8. Flujos de efectivo de las actividades de inversión ( +/- 6 )</t>
  </si>
  <si>
    <t>6. Pagos por inversión ( - )</t>
  </si>
  <si>
    <t>E) AUMENTO/DISMINUCIÓN NETA DEL EFECTIVO O EQUIVALENTES ( +/- 5 +/-8 )</t>
  </si>
  <si>
    <t xml:space="preserve">5. Flujos de efectivo de las actividades de explotación ( +/- 1 +/- 2 +/- 4) </t>
  </si>
  <si>
    <t>Suma</t>
  </si>
  <si>
    <t>Indicador de documentación incorporada al expediente</t>
  </si>
  <si>
    <r>
      <t xml:space="preserve">Riesgos asociados al diseño de la insfraestructura al construir/modificar la misma.
</t>
    </r>
    <r>
      <rPr>
        <u/>
        <sz val="10"/>
        <rFont val="Arial"/>
        <family val="2"/>
      </rPr>
      <t xml:space="preserve">Descripción detallada:
</t>
    </r>
    <r>
      <rPr>
        <sz val="10"/>
        <rFont val="Arial"/>
        <family val="2"/>
      </rPr>
      <t>Recoge aquellos riesgos asociados al propio diseño de la infraestructura y a la eficiencia de la misma fruto de este diseño. La materialización de este riesgo puede conllevar problemas en las posteriores fases del proyecto, como demoras o incoherencias, haciendo principal foco en la fase de construcción.
Si el proyecto conlleva una modificación o construcción sobre una infraestructura ya existente, se debe atender se debe atender al estado de la misma previo inicio de la obra.</t>
    </r>
  </si>
  <si>
    <r>
      <t xml:space="preserve">Riesgos asociados a que acciones responsabilidad del sector público afecten de forma negativa al socio privado o al proyecto en sí.
</t>
    </r>
    <r>
      <rPr>
        <u/>
        <sz val="10"/>
        <color theme="1"/>
        <rFont val="Arial"/>
        <family val="2"/>
      </rPr>
      <t>Descripción detallada:</t>
    </r>
    <r>
      <rPr>
        <b/>
        <sz val="10"/>
        <color theme="1"/>
        <rFont val="Arial"/>
        <family val="2"/>
      </rPr>
      <t xml:space="preserve">
</t>
    </r>
    <r>
      <rPr>
        <sz val="10"/>
        <color theme="1"/>
        <rFont val="Arial"/>
        <family val="2"/>
      </rPr>
      <t>Las consecuencias derivadas de la materialización de estos riesgos son similares q lq fuerza mayor, puesto que las partes tratan de encontrar una solución para que el socio privado sea compensado. La principal diferencia es que la compensación del riesgo MAGA es poner al socio privado en la posición en la que estaría de no haberse producido el evento MAGA.</t>
    </r>
  </si>
  <si>
    <r>
      <t xml:space="preserve">Riesgos asociados a que el proyecto sufra cambios por requerimiento de alguna de las partes implicadas (o de ambas) y que afecten al desarrollo de este provocando retrasos o incremento en los costes.
</t>
    </r>
    <r>
      <rPr>
        <u/>
        <sz val="10"/>
        <color rgb="FF000000"/>
        <rFont val="Arial"/>
        <family val="2"/>
      </rPr>
      <t>Descripción detallada</t>
    </r>
    <r>
      <rPr>
        <b/>
        <sz val="10"/>
        <color indexed="8"/>
        <rFont val="Arial"/>
        <family val="2"/>
      </rPr>
      <t xml:space="preserve">:
</t>
    </r>
    <r>
      <rPr>
        <sz val="10"/>
        <color rgb="FF000000"/>
        <rFont val="Arial"/>
        <family val="2"/>
      </rPr>
      <t>Debido a la complejidad que pueden suponer ciertas variaciones en el proyecto, es probable que se establezcan algunas limitaciones contractualmente delimitando las posibles variaciones que se pueden producir.</t>
    </r>
  </si>
  <si>
    <r>
      <t xml:space="preserve">Riesgos asociados a cambios en el marco legal o a que se produzcan incumplimientos de la normativa vigente.
</t>
    </r>
    <r>
      <rPr>
        <u/>
        <sz val="10"/>
        <rFont val="Arial"/>
        <family val="2"/>
      </rPr>
      <t>Descripción detallada:</t>
    </r>
    <r>
      <rPr>
        <sz val="10"/>
        <rFont val="Arial"/>
        <family val="2"/>
      </rPr>
      <t xml:space="preserve">
Incluye tanto el el cumplimiento de la ley vigente durante el periodo de concesión, como la posibilidad de que se promulguen leyes más restrictivas, afectando al proyecto de forma negativa.</t>
    </r>
  </si>
  <si>
    <r>
      <t xml:space="preserve">Riesgos asociados a los cambios de gobierno y las características particulares de cada legislatura.
</t>
    </r>
    <r>
      <rPr>
        <u/>
        <sz val="10"/>
        <rFont val="Arial"/>
        <family val="2"/>
      </rPr>
      <t xml:space="preserve">Descripción detallada:
</t>
    </r>
    <r>
      <rPr>
        <sz val="10"/>
        <rFont val="Arial"/>
        <family val="2"/>
      </rPr>
      <t>Incluye posibles discrepancias entre gobierno entrante y el saliente entre diferentes legislaturas.</t>
    </r>
  </si>
  <si>
    <t xml:space="preserve">Riesgos asociados a que los activos del proyecto no se devuelvan de conformidad con el contrato y se cumplan las condiciones de devolución exigidas.
</t>
  </si>
  <si>
    <t>Riesgo de que el valor de los activos al final del periodo de concesión no sea el esperado al planificar la concesión.</t>
  </si>
  <si>
    <r>
      <t xml:space="preserve">Riesgo asociado a que la concesión finalice antes de que se complete el periodo proyectado, provocando el incumplimiento del contrato con consecuencias financieras u operacionales entre otras.
</t>
    </r>
    <r>
      <rPr>
        <u/>
        <sz val="10"/>
        <color theme="1"/>
        <rFont val="Arial"/>
        <family val="2"/>
      </rPr>
      <t>Descripción detallada:</t>
    </r>
    <r>
      <rPr>
        <sz val="10"/>
        <color theme="1"/>
        <rFont val="Arial"/>
        <family val="2"/>
      </rPr>
      <t xml:space="preserve">
La terminación anticipada de la concesión puede ser debido a alguna disposición contractual que se ha activado por la ocurrencia de algún evento, rescisión por incumplimiento de la autoridad contratante, por materialización de riesgos MAGA o por cambios en la ley, rescisión voluntaria por parte de la administración, terminación por fuerza mayor, terminación por incumplimiento del socio privado, o por causa del convenio de pago de la autoridad contratante.</t>
    </r>
  </si>
  <si>
    <r>
      <t xml:space="preserve">Riesgos relacionados con el normal desarrollo de la actividad concesionada.
</t>
    </r>
    <r>
      <rPr>
        <u/>
        <sz val="10"/>
        <rFont val="Arial"/>
        <family val="2"/>
      </rPr>
      <t xml:space="preserve">Descripción detallada:
</t>
    </r>
    <r>
      <rPr>
        <sz val="10"/>
        <rFont val="Arial"/>
        <family val="2"/>
      </rPr>
      <t>Incluye riesgos como los asociados a la salud y bienestar de los trabajadores en sus puestos de trabajo, los asociados con la propiedad intelectual, los relativos al mantenimiento de los estándares de calidad en las operaciones, etc.</t>
    </r>
  </si>
  <si>
    <r>
      <t xml:space="preserve">Riesgos asociados a las tareas propias de construcción de las instalaciones proyectadas para la concesión.
</t>
    </r>
    <r>
      <rPr>
        <u/>
        <sz val="10"/>
        <rFont val="Arial"/>
        <family val="2"/>
      </rPr>
      <t>Descripción detallada:</t>
    </r>
    <r>
      <rPr>
        <sz val="10"/>
        <rFont val="Arial"/>
        <family val="2"/>
      </rPr>
      <t xml:space="preserve">
Incluye tanto el retraso en la construcción de las instalaciones, las tareas esenciales de contrucción o el cumplimiento con los estándares de calidad.</t>
    </r>
  </si>
  <si>
    <r>
      <t xml:space="preserve">Son los riesgos asociados a la disponibilidad y a la adecuación del emplazamiento en el que se situará la concesión.
</t>
    </r>
    <r>
      <rPr>
        <u/>
        <sz val="10"/>
        <color rgb="FF000000"/>
        <rFont val="Arial"/>
        <family val="2"/>
      </rPr>
      <t>Descripción detallada:</t>
    </r>
    <r>
      <rPr>
        <b/>
        <sz val="10"/>
        <color rgb="FF000000"/>
        <rFont val="Arial"/>
        <family val="2"/>
      </rPr>
      <t xml:space="preserve">
</t>
    </r>
    <r>
      <rPr>
        <sz val="10"/>
        <color rgb="FF000000"/>
        <rFont val="Arial"/>
        <family val="2"/>
      </rPr>
      <t>Incluye tanto los riesgos relacionados con la selección del emplazamiento en el que se ubicará el proyecto como los relacionados con los trámites de adquisición y las posibles demoras o incrementos de los costes que esto pudiese acarrear.</t>
    </r>
  </si>
  <si>
    <r>
      <t xml:space="preserve">Riesgos derivados del estudio de la situación previa a realizar la concesión.
</t>
    </r>
    <r>
      <rPr>
        <u/>
        <sz val="10"/>
        <rFont val="Arial"/>
        <family val="2"/>
      </rPr>
      <t xml:space="preserve">Descripción detallada:
</t>
    </r>
    <r>
      <rPr>
        <sz val="10"/>
        <rFont val="Arial"/>
        <family val="2"/>
      </rPr>
      <t>El conocimiento del estado de la concesión, mediante estudios previos, es fundamental para evitar la materialización de muchos riesgos. La no concordancia del estudio con la realidad del proyecto puede hacer que el riesgo se materialice, provocando demoras e imprevistos derivados, teniendo incluso que rediseñar ciertas partes del proyecto. Es posible además, que surjan riesgos como hallazgos culturales o arqueológicos que puedan modificar el trancurso del proyecto.</t>
    </r>
  </si>
  <si>
    <t>DATOS DEL PROYECTO</t>
  </si>
  <si>
    <t>Sector</t>
  </si>
  <si>
    <t>Tipología de proyecto</t>
  </si>
  <si>
    <t>Tipología de concesión</t>
  </si>
  <si>
    <t>1. Metodología de evaluación</t>
  </si>
  <si>
    <t>Objeto del proyecto</t>
  </si>
  <si>
    <t>Información básica del proyecto</t>
  </si>
  <si>
    <t>Justificación de la necesidad</t>
  </si>
  <si>
    <t>Valoración inicial proyecto</t>
  </si>
  <si>
    <t>3. Objeto del proyecto</t>
  </si>
  <si>
    <t>Valoración de la documentación recibida</t>
  </si>
  <si>
    <t>Justificación de la necesidad del proyecto</t>
  </si>
  <si>
    <t>4. Análisis de riesgos</t>
  </si>
  <si>
    <t xml:space="preserve">5. Verificación de hipótesis </t>
  </si>
  <si>
    <t>Valoración inicial del objeto y la justificación de necesidad del proyecto</t>
  </si>
  <si>
    <r>
      <t xml:space="preserve">El presente informe es fruto de un profundo análisis de la documentación recibida en relación al expediente </t>
    </r>
    <r>
      <rPr>
        <sz val="11"/>
        <color rgb="FFFF0000"/>
        <rFont val="Arial"/>
        <family val="2"/>
      </rPr>
      <t>XXX</t>
    </r>
    <r>
      <rPr>
        <sz val="11"/>
        <color theme="1"/>
        <rFont val="Arial"/>
        <family val="2"/>
      </rPr>
      <t xml:space="preserve">.
Para la elaboración del informe de evaluación se han tenido en cuenta tanto las competencias de la Oficina Nacional de Evaluación (ONE) como la legislación referente a proyectos de concesión (LCSP).
La metodología empleada para la evaluación combina la experiencia y conocimiento de la propia ONE con puntuales asesoramientos externos que doten el informe de una mayor rigurosidad e independencia. </t>
    </r>
  </si>
  <si>
    <t>Estudio de viabilidad económico-financiera</t>
  </si>
  <si>
    <t>6. Estudio de viabilidad económico-financiera</t>
  </si>
  <si>
    <t>Valoración económico-financiera</t>
  </si>
  <si>
    <t>Herramienta de evaluación</t>
  </si>
  <si>
    <t xml:space="preserve">El presente archivo pretende ser una herramienta que sirva de ayuda a la Oficina Nacional de Evaluación en la redacción de sus Informes de Evaluación. </t>
  </si>
  <si>
    <t>2. Checklist documentación</t>
  </si>
  <si>
    <t>Para completar la información de esta pestaña, basta con marcar las casillas. Los checks, (casillas marcadas) indicarán que esa documentación ha sido incorporada al expediente recibido por la ONE. Se ha incluido adicionalmente un espacio en el que realizar una valoración de la documentación recibida en el expediente.</t>
  </si>
  <si>
    <t xml:space="preserve">1) </t>
  </si>
  <si>
    <t>Análisis interno</t>
  </si>
  <si>
    <t>Análisis externo</t>
  </si>
  <si>
    <t>Razonabilidad de las hipótesis de rentabilidad y viabilidad económicas</t>
  </si>
  <si>
    <t xml:space="preserve">2) </t>
  </si>
  <si>
    <t>Estimación del resultado de las operaciones</t>
  </si>
  <si>
    <t>Adecuado</t>
  </si>
  <si>
    <t>Incorrecto</t>
  </si>
  <si>
    <t>Impreciso</t>
  </si>
  <si>
    <t>Informe perceptivo de evaluación</t>
  </si>
  <si>
    <t>A) Ingresos</t>
  </si>
  <si>
    <t>B) Flujos de caja</t>
  </si>
  <si>
    <t>A) Cálculo de la "b"</t>
  </si>
  <si>
    <t>B) ¿Son las posibles inversiones de reposición razonables?</t>
  </si>
  <si>
    <t>¿Es correcta y razonable la prógnosis de la demanda proyectada?</t>
  </si>
  <si>
    <t>¿Son los ingresos operativos por usuario razonables?</t>
  </si>
  <si>
    <t>En caso de haberlos, ¿son los escenarios pesimista, ordinario y optimista razonables y ajustados a la realidad?</t>
  </si>
  <si>
    <t>B) Gastos</t>
  </si>
  <si>
    <t>¿Son los gastos operativos del proyecto razonables?</t>
  </si>
  <si>
    <t>Si</t>
  </si>
  <si>
    <t>No</t>
  </si>
  <si>
    <t xml:space="preserve">3) </t>
  </si>
  <si>
    <t xml:space="preserve">4) </t>
  </si>
  <si>
    <t>Valor de reversión al final del plazo de la concesión</t>
  </si>
  <si>
    <t>Ayudas o subvenciones estatales</t>
  </si>
  <si>
    <t>¿Es el valor de los activos al momento de su reversión al Estado razonable?</t>
  </si>
  <si>
    <t>¿Es razonable que el proyecto reciba algún tipo de subvención o ayuda que contribuya a su financiación?</t>
  </si>
  <si>
    <t>Esta pestaña busca facilitar la verificación de las hipótesis utilizadas para plantear el modelo económico-fiananciero, asegurando que son adecuadas.
Para completar la información de esta pestaña, es necesario marcar la casilla correspondiente y seleccionar una opción del desplegable (eligiendo la forma de verificación de las hipótesis). Para cada hipótesis se ha reservado un espacio en el que hacer comentarios adicionales.</t>
  </si>
  <si>
    <t>Riesgos AGMA (Acción Gubernamental Materialmente Adversa)</t>
  </si>
  <si>
    <t>Esta pestaña está dedicada al análisis de los riesgos del proyecto.
Únicamente es necesario rellenar las celdas de la columna I utilizando el desplegable disponible.
De forma adicional y como conclusión a los resultados obtenidos se puede hacer una valoración del análisis de riesgos en conjunto en la casilla reservada a tal efecto.</t>
  </si>
  <si>
    <t>Revisión de admisibilidad del informe</t>
  </si>
  <si>
    <t>Sí</t>
  </si>
  <si>
    <t>Sí, continuar con la evaluación</t>
  </si>
  <si>
    <t>No, la ONE debería terminar la revisión de admisibilidad y no entrara a valorar el proyecto</t>
  </si>
  <si>
    <t>Valoración de la admisibilidad</t>
  </si>
  <si>
    <t>Solicitud de informe</t>
  </si>
  <si>
    <t>Memoria explicativa</t>
  </si>
  <si>
    <t>Estudio de viabilidad</t>
  </si>
  <si>
    <t>A)</t>
  </si>
  <si>
    <t>Nuevo contrato de concesión</t>
  </si>
  <si>
    <t>B)</t>
  </si>
  <si>
    <t>Expediente de restablecimiento del equilibrio económico contrato</t>
  </si>
  <si>
    <t xml:space="preserve">Contrato objeto de modificación </t>
  </si>
  <si>
    <t>Propuesta de PCAP y PPTP</t>
  </si>
  <si>
    <t>PCAP y PPTP</t>
  </si>
  <si>
    <t>Plan económico-financiero de la concesión</t>
  </si>
  <si>
    <t>Memoria explicativa de las causas de la modificación</t>
  </si>
  <si>
    <t>Propuesta de restablecimiento del equilibrio económico</t>
  </si>
  <si>
    <t>A) ¿Existe transferencia del riesgo de demanda?</t>
  </si>
  <si>
    <t>Sí, continuar con la admisibilidad</t>
  </si>
  <si>
    <t>Síntesis Concurrencia de requisitos</t>
  </si>
  <si>
    <t>Para realizar el cálculo de la tasa de descuento se tendrá en cuenta la rentabilidad de las obligaciones del Estado a diez años durante los últimos 6 meses.
Pasos a seguir para el cálculo de "b":
1. Buscar a través del Banco de España la cotización en el mercado secundario de la deuda del Estado a diez años durante los últimos 6 meses. Información disponible en https://www.bde.es/webbde/es/estadis/infoest/sindi.html *Véase imagen adjunta más abajo 
2. Calcular la media de las rentabilidades del paso anterior. Para hacer este cálculo, basta con cambiar el precio de los bonos señalados en rojo. Téngase en cuenta que el bono mes 1, se corresponde con el más antiguo. La hoja calculará el promedio de forma automática.
3. Sumar al promedio un diferencial de doscientos puntos básicos. Esta operación la hace de forma automática la hoja, no es necesario realizar ningún cálculo de forma manual.
4. El resultado final se obtiene en la casilla sombreada en azul.</t>
  </si>
  <si>
    <t>Para realizar el cálculo de la tasa de descuento se tendrá en cuenta la rentabilidad de las obligaciones del Estado a treinta años durante los últimos 6 meses.
Pasos a seguir para el cálculo de "b":
1. Buscar a través del Banco de España la cotización en el mercado secundario de la deuda del Estado a diez años durante los últimos 6 meses. Información disponible en https://www.bde.es/webbde/es/estadis/infoest/sindi.html *Véase imagen adjunta más abajo 
2. Calcular la media de las rentabilidades del paso anterior. Para hacer este cálculo, basta con cambiar el precio de los bonos señalados en rojo. Téngase en cuenta que el bono mes 1, se corresponde con el más antiguo. La hoja calculará el promedio de forma automática.
3. Sumar al promedio un diferencial de doscientos puntos básicos. Esta operación la hace de forma automática la hoja, no es necesario realizar ningún cálculo de forma manual.
4. El resultado final se obtiene en la casilla sombreada en azul.</t>
  </si>
  <si>
    <t>Medidas mitigación</t>
  </si>
  <si>
    <t>Competencia de la ONE para emitir informe</t>
  </si>
  <si>
    <t>Existencia contrato de concesión</t>
  </si>
  <si>
    <t>Impacto Mitigado</t>
  </si>
  <si>
    <t>Ocurrencia mitigado</t>
  </si>
  <si>
    <t>Medida elegida
(opcional)</t>
  </si>
  <si>
    <t>2. Admisibilidad del informe y documentación recibida</t>
  </si>
  <si>
    <t>Según la información y la documentación recibida, la ONE no tiene que emitir informe preceptivo de evaluación.</t>
  </si>
  <si>
    <t>Según la información y la documentación recibida, la ONE debe emitir informe preceptivo de evaluación.</t>
  </si>
  <si>
    <t>Análisis de idoneidad del modelo elegido</t>
  </si>
  <si>
    <t>¿Se ha realizado un Estudio de "Valor por Dinero" (VpD)  comparando las diferentes opciones de contratación?</t>
  </si>
  <si>
    <t>¿Se considera adecuado el estudio VpD realizado?</t>
  </si>
  <si>
    <t>¿Queda suficientemente demostrado que optar por un modelo concesional es la opción más rentable desde la perspectiva del sector público?</t>
  </si>
  <si>
    <t>C)</t>
  </si>
  <si>
    <t>Comentarios sobre el estudio VpD</t>
  </si>
  <si>
    <t>Plazo máximo legal</t>
  </si>
  <si>
    <t>Sí / No</t>
  </si>
  <si>
    <t>Tipo</t>
  </si>
  <si>
    <t>Medida mitigación</t>
  </si>
  <si>
    <t>1. Revisión de admisibilidad</t>
  </si>
  <si>
    <t>5. Cálculo de la b</t>
  </si>
  <si>
    <t>6. Verificación de las hipótesis</t>
  </si>
  <si>
    <t>7. Evaluación económico -financiera</t>
  </si>
  <si>
    <t>Proyecto o anteproyecto del contrato de concesión</t>
  </si>
  <si>
    <t>Inversión</t>
  </si>
  <si>
    <t>FLUJOS DE CAJA</t>
  </si>
  <si>
    <t>Riesgos transferidos al socio privado</t>
  </si>
  <si>
    <t>Evaluación del ratio riesgo-rentabilidad</t>
  </si>
  <si>
    <t>Años de concesión</t>
  </si>
  <si>
    <t>1.1 Riesgos asociados a la inversión</t>
  </si>
  <si>
    <t>1. Flujos de efectivo de las actividades de inversión</t>
  </si>
  <si>
    <t>2.1 Riesgos asociados a la explotación</t>
  </si>
  <si>
    <t>Total riesgos asociados a la inversión</t>
  </si>
  <si>
    <t>Total riesgos asociados a la explotación</t>
  </si>
  <si>
    <t>Total riesgos asociados a la reversión al Estado</t>
  </si>
  <si>
    <t>Importe total prorrateado en anualidades</t>
  </si>
  <si>
    <t>Explotación</t>
  </si>
  <si>
    <t>3.1 Riesgos asociados al valor de reversión</t>
  </si>
  <si>
    <t>3. Valor de reversión</t>
  </si>
  <si>
    <t>2. Flujos de efectivo de las actividades de explotación</t>
  </si>
  <si>
    <t>Evaluación de la razonabilidad de la rentabilidad del proyecto en atención al riesgo asumido por el socio privado</t>
  </si>
  <si>
    <t>Conclusiones a la valoración de razonabilidad en función del nivel de riesgo asumido</t>
  </si>
  <si>
    <t>Importes</t>
  </si>
  <si>
    <t>TOTAL</t>
  </si>
  <si>
    <t>7. Estudio dela razonabilidad de la rentabilidad del proyecto en atención al riesgo asumido por el concesionario</t>
  </si>
  <si>
    <t>6/6</t>
  </si>
  <si>
    <t>5/6</t>
  </si>
  <si>
    <t>4/6</t>
  </si>
  <si>
    <t>3/6</t>
  </si>
  <si>
    <t>2/6</t>
  </si>
  <si>
    <t>1/6</t>
  </si>
  <si>
    <t>Años previstos de inversión</t>
  </si>
  <si>
    <t xml:space="preserve">De acuerdo con el Artículo 10 del Real Decreto 55/2017: </t>
  </si>
  <si>
    <t>b es la tasa de descuento, cuyo valor será el rendimiento medio en el mercado secundario de la deuda del Estado a diez años en los últimos seis meses incrementado en un diferencial de 200 puntos básicos. Se tomará como referencia para el cálculo de dicho rendimiento medio los últimos datos disponibles publicados por el Banco de España en el Boletín del Mercado de Deuda Pública.</t>
  </si>
  <si>
    <t>Verificación de la efectiva competencia de la ONE para emitir informe (art. 333.3 LCSP)</t>
  </si>
  <si>
    <t>A) ¿Se realizan aportaciones públicas a la construcción o a la explotación de la concesión o cualquier otra medida de apoyo a la financiación del concesionario?</t>
  </si>
  <si>
    <t>B) ¿La tarifa es asumida total o parcialmente por el poder adjudicador concedente y el importe de las obras o gastos de primer establecimiento superan el millón de euros?</t>
  </si>
  <si>
    <t>Comprobación de la efectiva existencia de un contrato de concesión (art. 14 y 15 LCSP)</t>
  </si>
  <si>
    <t>B) ¿Existe transferencia del riesgo de suministro?</t>
  </si>
  <si>
    <t>¿Son los cánones y tarifas por servicio razonables?</t>
  </si>
  <si>
    <t>Inversiones y plazo propuesto de inversión</t>
  </si>
  <si>
    <t>A) ¿Son las inversiones y el plazo propuesto para la ejecución del proyecto razonables?</t>
  </si>
  <si>
    <t>¿Existen otros aspectos relativos a la razonabilidad de los gastos y su cálculo que deban ser tenidos en cuenta?</t>
  </si>
  <si>
    <t>Procede la emisión de un informe de evaluación básica</t>
  </si>
  <si>
    <t>3)</t>
  </si>
  <si>
    <t>Procede la emisión de un informe de evaluación ordinario</t>
  </si>
  <si>
    <t>Tipo de informe a emitir</t>
  </si>
  <si>
    <t xml:space="preserve">Propuesta de modificación contrato </t>
  </si>
  <si>
    <t>Informe del servicio jurídico</t>
  </si>
  <si>
    <t>VAN hasta</t>
  </si>
  <si>
    <t>Periodo de recuperación de la inversión</t>
  </si>
  <si>
    <t>Número de expediente ONE</t>
  </si>
  <si>
    <t>Nombre de la Administración o Entidad solicitante</t>
  </si>
  <si>
    <t>Nombre del proyecto presentado</t>
  </si>
  <si>
    <t>Número de expediente asignado por el solicitante</t>
  </si>
  <si>
    <t>Tipología del contrato de concesión</t>
  </si>
  <si>
    <t>Nombre de la Administración/Entidad solicitante</t>
  </si>
  <si>
    <t>Periodo estimado de la concesión</t>
  </si>
  <si>
    <t>Comprobación del tipo de informe a emitir</t>
  </si>
  <si>
    <t>A) Valor estimado del contrato establecido en los PCAP</t>
  </si>
  <si>
    <t>B) ¿Es correcto el cálculo del VEC establecido en los Pliegos?</t>
  </si>
  <si>
    <t>¿El proyecto se encuentra afectado por el RDLey 36/2020, de 30 de diciembre, por el que se aprueban medidas urgentes para la modernización de la Administración Pública y para la ejecución del Plan de Recuperación, Transformación y Resiliencia?</t>
  </si>
  <si>
    <t xml:space="preserve">Externalidades que se añaden en esta valoración </t>
  </si>
  <si>
    <t>Externalidades</t>
  </si>
  <si>
    <t>Positivas</t>
  </si>
  <si>
    <t>Negativas</t>
  </si>
  <si>
    <t>VANS</t>
  </si>
  <si>
    <t>TIRS</t>
  </si>
  <si>
    <t>Conclusiones a la viabilidad socioeconómica del proyecto</t>
  </si>
  <si>
    <t>Cálculo de la tasa de descuento social</t>
  </si>
  <si>
    <t>Evaluación de la viabilidad socio-económica del proyecto</t>
  </si>
  <si>
    <t>Prima de riesgo del mercado</t>
  </si>
  <si>
    <t>La prima de riesgo del mercado ha sido estimada en un 6,5% según estudios previos realizados por KPMG.
El coeficienta beta sectorial utilizado es el estimado según Stem NYU Beta Europe Damodaran
La tasa libre de riesgo se ha calculado a partir de la rentabilidad media de los últimos 5 años del Bono a 30 años del Estado de España.
para estimar el coste de oportunidad, tomar como estimación de referencia la tabla presentada a continuación.</t>
  </si>
  <si>
    <r>
      <t xml:space="preserve">Coeficiente </t>
    </r>
    <r>
      <rPr>
        <sz val="11"/>
        <color theme="1"/>
        <rFont val="Symbol"/>
        <family val="1"/>
        <charset val="2"/>
      </rPr>
      <t>b</t>
    </r>
  </si>
  <si>
    <t>Prima de riesgo</t>
  </si>
  <si>
    <t>Tasa libre de riesgo (Rf)</t>
  </si>
  <si>
    <t>Coste de oportunidad</t>
  </si>
  <si>
    <t>FLUJOS DE CAJA SOCIALES</t>
  </si>
  <si>
    <t>Flujos de caja economíco-financieros</t>
  </si>
  <si>
    <t>Flujos de caja</t>
  </si>
  <si>
    <t>Esta pestaña está dedicada a la evaluación de la viabilidad social del proyecto. El primer paso para realizar esta evaluación es construir la tasa de descuento social aplicable al proyecto. 
Los pasos a seguir para ello son los siguientes:
1. Comprobar que las casillas marcadas con fondo naranja contienen los valores correctos y aplicables al proyecto.
2. Indicar en la casilla marcada en rojo, según la guía de la tabla coste de oportunidad, en cuanto se estima el beneficio social del proyecto.</t>
  </si>
  <si>
    <t>Cuantificación del riesgo</t>
  </si>
  <si>
    <t>C) ¿Qué tipo de informe prodece emitir?</t>
  </si>
  <si>
    <t>Valor estimado del contrato</t>
  </si>
  <si>
    <t>C) Plazo de recuperación de la inversión</t>
  </si>
  <si>
    <t>Valoración del periodo de recuperación de la inversión y el plazo estimado por la Administración/Entidad solicitante</t>
  </si>
  <si>
    <t>7. Estudio de viabilidad socio-económica</t>
  </si>
  <si>
    <t>Tasa de descuento social</t>
  </si>
  <si>
    <t>Tasa Interna de Retorno Social (TIRS)</t>
  </si>
  <si>
    <t>Valor Actual Netosocial (VANS)</t>
  </si>
  <si>
    <t>Plazo estimado</t>
  </si>
  <si>
    <t>3. Información básica del proyecto</t>
  </si>
  <si>
    <t>8. Análisis socio-económico</t>
  </si>
  <si>
    <t>9. Evaluación de la razonabilidad de la rentabilidad del proyecto en atención al riesgo asumido por el socio privado</t>
  </si>
  <si>
    <t>10. Informe de evaluación</t>
  </si>
  <si>
    <t>Se compone de 10 pestañas adicionales a esta, que pretenden ser un itinerario para realizar un análisis completo de los proyectos de acuerdo con la Ley 9/2017, de 8 de noviembre, de Contratos del Sector Público. A continuación se presenta un índice de las pestañas disponibles.</t>
  </si>
  <si>
    <r>
      <t xml:space="preserve">Para realizar el cálculo de la tasa de descuento se tendrá en cuenta la rentabilidad de las obligaciones del Estado a diez años durante los últimos 6 meses, o bien el rendimiento medio en el mercado secundario de la deuda del Estado a treinta años en aquellos casos en el que el proyecto se vea afectado por el RDLey 36/2020.
</t>
    </r>
    <r>
      <rPr>
        <u/>
        <sz val="10"/>
        <color theme="1"/>
        <rFont val="Arial"/>
        <family val="2"/>
      </rPr>
      <t>Pasos a seguir para el cálculo de "b":</t>
    </r>
    <r>
      <rPr>
        <sz val="10"/>
        <color theme="1"/>
        <rFont val="Arial"/>
        <family val="2"/>
      </rPr>
      <t xml:space="preserve">
1. Buscar a través del Banco de España la cotización en el mercado secundario de la deuda del Estado a diez  años durante los últimos 6 meses o rendimiento medio en el mercado secundario de la deuda del Estado a treinta años,  Información disponible en </t>
    </r>
    <r>
      <rPr>
        <sz val="10"/>
        <color rgb="FF0070C0"/>
        <rFont val="Arial"/>
        <family val="2"/>
      </rPr>
      <t>https://www.bde.es/webbde/es/estadis/infoest/sindi.html</t>
    </r>
    <r>
      <rPr>
        <sz val="10"/>
        <color theme="1"/>
        <rFont val="Arial"/>
        <family val="2"/>
      </rPr>
      <t xml:space="preserve"> </t>
    </r>
    <r>
      <rPr>
        <i/>
        <sz val="10"/>
        <color theme="1"/>
        <rFont val="Arial"/>
        <family val="2"/>
      </rPr>
      <t>*Véase imagen adjunta más abajo</t>
    </r>
    <r>
      <rPr>
        <sz val="10"/>
        <color theme="1"/>
        <rFont val="Arial"/>
        <family val="2"/>
      </rPr>
      <t xml:space="preserve"> 
2. Calcular la media de las rentabilidades del paso anterior. Para hacer este cálculo, basta con cambiar el precio de los bonos señalados en rojo. Téngase en cuenta que el bono mes 1, se corresponde con el más antiguo. La hoja calculará el promedio de forma automática.
3. Sumar al promedio un diferencial de doscientos puntos básicos. Esta operación la hace de forma automática la hoja, no es necesario realizar ningún cálculo de forma manual.
4. El resultado final se obtiene en la casilla sombreada en azul.</t>
    </r>
  </si>
  <si>
    <t>TIR</t>
  </si>
  <si>
    <t xml:space="preserve">Esta pestaña está dedicada al cálculo de la rentabilidad del proyecto. Los pasos a seguir son los siguientes:
1. Rellenar las casillas marcadas con fondo azul, teniendo en cuenta que el año 1 es año en que se inicia el contrato. En caso de que se trate de un contrato de concesión de obras, el año 1 será el año en que se inicien las obras. Las inversiones deben introducirse con signo positivo.
2. Introducir la fórmula Excel del VAN en la celda D54, el primer parámetro será la tasa de descuento "b" (celda D52); el segundo será los flujos de caja (rango de celdas de los flujos de caja desde el año 1 hasta el año indicado como de recuperación de la inversión).
3. Introducir la fórmula Excel del TIR en la celda D55, incluyendo como valores los flujos de caja (rango de celdas de los flujos de caja desde el año 1 hasta el añi indicado como de recuperación de la inversión). </t>
  </si>
  <si>
    <t>A continuación, se evaluará la viabilidad social del proyecto objeto de estudio. Los pasos a seguir son los siguientes:
1. Rellenar las casillas marcadas con fondo azul aplicables. En cada año habrá que introducir el importe correspondiente a las externalidades tanto negativas como positivas que el proyecto genera. Las externalidades negativas, deberán introducirse con signo negativo.
2. Ajustar la fórmula del TIR en la celda C39, al periodo del proyecto (rango de celdas en que existan flujos de caja distintos de 0).</t>
  </si>
  <si>
    <r>
      <t xml:space="preserve">En los contratos de concesión de obras y de concesión de servicios que se financien con cargo a fondos del Plan de Recuperación, Transformación y Resiliencia el período de recuperación de la inversión a que se refiere el artículo 29 de la Ley 9/2017, de 8 de noviembre, será calculado de acuerdo con lo previsto en dicho artículo así como con lo establecido en el Real Decreto 55/2017, de 3 de febrero, por el que se desarrolla la Ley 2/2015, de 30 de marzo, de desindexación de la economía española, mediante el descuento de los flujos de caja esperados por el concesionario, si bien la tasa de descuento a aplicar en estos casos será la establecida en el artículo 56 del RDLey 36/2020, es decir el rendimiento medio en el mercado secundario de la </t>
    </r>
    <r>
      <rPr>
        <b/>
        <i/>
        <sz val="11"/>
        <color rgb="FF000000"/>
        <rFont val="Arial"/>
        <family val="2"/>
      </rPr>
      <t>deuda del estado a treinta años</t>
    </r>
    <r>
      <rPr>
        <i/>
        <sz val="11"/>
        <color rgb="FF000000"/>
        <rFont val="Arial"/>
        <family val="2"/>
      </rPr>
      <t xml:space="preserve"> incrementado en un diferencial de hasta </t>
    </r>
    <r>
      <rPr>
        <b/>
        <i/>
        <sz val="11"/>
        <color rgb="FF000000"/>
        <rFont val="Arial"/>
        <family val="2"/>
      </rPr>
      <t>300 puntos básicos.</t>
    </r>
  </si>
  <si>
    <t xml:space="preserve">De acuerdo con el Artículo 56 del Real Decreto Ley 36/2020: </t>
  </si>
  <si>
    <t>Total riesgos aplicables a todas las fases</t>
  </si>
  <si>
    <t>4. Riesgos aplicables a todas las fases</t>
  </si>
  <si>
    <t>Periodo estimado de concesión</t>
  </si>
  <si>
    <r>
      <t xml:space="preserve">Esta pestaña está dedicada a la evaluación de la razonabilidad de la rentabilidad del proyecto en atención al riesgo asumido por el socio privado. Los pasos a seguir son los siguientes:
1. Rellenar las casillas marcadas con fondo azul aplicables. Es importante tener en cuenta que la casilla asociada a valor de resersión, deberá de ser la correspondiente al último año del proyecto (no está marcad aen azul porque en función del proyecto concreto y su duración, esta casilla será una u otra)
2. Trasladar los importes de la cuantificación de los riesgos anualizados a los flujos de caja (puntos </t>
    </r>
    <r>
      <rPr>
        <i/>
        <sz val="11"/>
        <rFont val="Arial"/>
        <family val="2"/>
      </rPr>
      <t>1.1 Riesgos asociados a la inversión</t>
    </r>
    <r>
      <rPr>
        <sz val="11"/>
        <rFont val="Arial"/>
        <family val="2"/>
      </rPr>
      <t xml:space="preserve">, </t>
    </r>
    <r>
      <rPr>
        <i/>
        <sz val="11"/>
        <rFont val="Arial"/>
        <family val="2"/>
      </rPr>
      <t>2.1 Riesgos asociados a la explotación</t>
    </r>
    <r>
      <rPr>
        <sz val="11"/>
        <rFont val="Arial"/>
        <family val="2"/>
      </rPr>
      <t xml:space="preserve">, </t>
    </r>
    <r>
      <rPr>
        <i/>
        <sz val="11"/>
        <rFont val="Arial"/>
        <family val="2"/>
      </rPr>
      <t>3.1 Riesgos asociados al valor de reversión</t>
    </r>
    <r>
      <rPr>
        <sz val="11"/>
        <rFont val="Arial"/>
        <family val="2"/>
      </rPr>
      <t>)
3. Introducir la fórmula Excel del VAN en la celda C57, el primer parámetro será la tasa de descuento "b" (celda C56); el segundo serán los flujos de caja (rango de celdas en los que existan flujos de caja)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</si>
</sst>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44" formatCode="_-* #,##0.00\ &quot;€&quot;_-;\-* #,##0.00\ &quot;€&quot;_-;_-* &quot;-&quot;??\ &quot;€&quot;_-;_-@_-"/>
  </numFmts>
  <fonts count="51" x14ac:knownFonts="1">
    <font>
      <sz val="11"/>
      <color theme="1"/>
      <name val="Calibri"/>
      <family val="2"/>
      <scheme val="minor"/>
    </font>
    <font>
      <sz val="10"/>
      <color theme="1"/>
      <name val="Arial"/>
      <family val="2"/>
    </font>
    <font>
      <b/>
      <sz val="14"/>
      <color theme="0"/>
      <name val="Arial"/>
      <family val="2"/>
    </font>
    <font>
      <sz val="14"/>
      <color theme="0"/>
      <name val="Arial"/>
      <family val="2"/>
    </font>
    <font>
      <sz val="12"/>
      <color theme="1"/>
      <name val="Arial"/>
      <family val="2"/>
    </font>
    <font>
      <sz val="11"/>
      <color theme="1"/>
      <name val="Arial"/>
      <family val="2"/>
    </font>
    <font>
      <b/>
      <sz val="11"/>
      <color theme="1"/>
      <name val="Arial"/>
      <family val="2"/>
    </font>
    <font>
      <b/>
      <sz val="10"/>
      <color theme="1"/>
      <name val="Arial"/>
      <family val="2"/>
    </font>
    <font>
      <b/>
      <sz val="10"/>
      <name val="Arial"/>
      <family val="2"/>
    </font>
    <font>
      <u/>
      <sz val="10"/>
      <name val="Arial"/>
      <family val="2"/>
    </font>
    <font>
      <sz val="10"/>
      <name val="Arial"/>
      <family val="2"/>
    </font>
    <font>
      <b/>
      <sz val="10"/>
      <color rgb="FF000000"/>
      <name val="Arial"/>
      <family val="2"/>
    </font>
    <font>
      <u/>
      <sz val="10"/>
      <color rgb="FF000000"/>
      <name val="Arial"/>
      <family val="2"/>
    </font>
    <font>
      <sz val="10"/>
      <color rgb="FF000000"/>
      <name val="Arial"/>
      <family val="2"/>
    </font>
    <font>
      <u/>
      <sz val="10"/>
      <color indexed="8"/>
      <name val="Arial"/>
      <family val="2"/>
    </font>
    <font>
      <sz val="10"/>
      <color indexed="8"/>
      <name val="Arial"/>
      <family val="2"/>
    </font>
    <font>
      <u/>
      <sz val="10"/>
      <color theme="1"/>
      <name val="Arial"/>
      <family val="2"/>
    </font>
    <font>
      <b/>
      <sz val="10"/>
      <color indexed="8"/>
      <name val="Arial"/>
      <family val="2"/>
    </font>
    <font>
      <b/>
      <sz val="11"/>
      <color theme="0"/>
      <name val="Arial"/>
      <family val="2"/>
    </font>
    <font>
      <sz val="11"/>
      <color theme="1"/>
      <name val="Calibri"/>
      <family val="2"/>
      <scheme val="minor"/>
    </font>
    <font>
      <b/>
      <sz val="11"/>
      <color theme="1"/>
      <name val="Calibri"/>
      <family val="2"/>
      <scheme val="minor"/>
    </font>
    <font>
      <sz val="11"/>
      <color theme="0"/>
      <name val="Calibri"/>
      <family val="2"/>
      <scheme val="minor"/>
    </font>
    <font>
      <sz val="11"/>
      <color rgb="FFFF0000"/>
      <name val="Arial"/>
      <family val="2"/>
    </font>
    <font>
      <sz val="11"/>
      <color theme="0" tint="-0.499984740745262"/>
      <name val="Arial"/>
      <family val="2"/>
    </font>
    <font>
      <b/>
      <sz val="11"/>
      <color theme="0" tint="-0.499984740745262"/>
      <name val="Arial"/>
      <family val="2"/>
    </font>
    <font>
      <sz val="11"/>
      <name val="Calibri"/>
      <family val="2"/>
      <scheme val="minor"/>
    </font>
    <font>
      <sz val="11"/>
      <color theme="0"/>
      <name val="Arial"/>
      <family val="2"/>
    </font>
    <font>
      <sz val="11"/>
      <name val="Arial"/>
      <family val="2"/>
    </font>
    <font>
      <b/>
      <sz val="9"/>
      <color theme="0"/>
      <name val="Arial"/>
      <family val="2"/>
    </font>
    <font>
      <b/>
      <sz val="10"/>
      <color theme="0"/>
      <name val="Arial"/>
      <family val="2"/>
    </font>
    <font>
      <u/>
      <sz val="11"/>
      <color theme="10"/>
      <name val="Calibri"/>
      <family val="2"/>
      <scheme val="minor"/>
    </font>
    <font>
      <u/>
      <sz val="11"/>
      <color theme="10"/>
      <name val="Arial"/>
      <family val="2"/>
    </font>
    <font>
      <b/>
      <sz val="9"/>
      <color rgb="FF00338D"/>
      <name val="Arial"/>
      <family val="2"/>
    </font>
    <font>
      <i/>
      <sz val="11"/>
      <color theme="1"/>
      <name val="Arial"/>
      <family val="2"/>
    </font>
    <font>
      <b/>
      <sz val="11"/>
      <name val="Arial"/>
      <family val="2"/>
    </font>
    <font>
      <sz val="8"/>
      <color rgb="FF000000"/>
      <name val="Segoe UI"/>
      <family val="2"/>
    </font>
    <font>
      <sz val="11"/>
      <color rgb="FFFF0000"/>
      <name val="Calibri"/>
      <family val="2"/>
      <scheme val="minor"/>
    </font>
    <font>
      <sz val="12"/>
      <name val="Arial"/>
      <family val="2"/>
    </font>
    <font>
      <sz val="12"/>
      <color theme="0"/>
      <name val="Arial"/>
      <family val="2"/>
    </font>
    <font>
      <b/>
      <u/>
      <sz val="11"/>
      <color theme="1"/>
      <name val="Arial"/>
      <family val="2"/>
    </font>
    <font>
      <b/>
      <sz val="11"/>
      <color rgb="FFFFFF00"/>
      <name val="Arial"/>
      <family val="2"/>
    </font>
    <font>
      <u/>
      <sz val="11"/>
      <color theme="1"/>
      <name val="Arial"/>
      <family val="2"/>
    </font>
    <font>
      <sz val="8"/>
      <name val="Calibri"/>
      <family val="2"/>
      <scheme val="minor"/>
    </font>
    <font>
      <sz val="8"/>
      <color theme="0"/>
      <name val="Arial"/>
      <family val="2"/>
    </font>
    <font>
      <i/>
      <sz val="11"/>
      <name val="Arial"/>
      <family val="2"/>
    </font>
    <font>
      <i/>
      <sz val="11"/>
      <color rgb="FF000000"/>
      <name val="Arial"/>
      <family val="2"/>
    </font>
    <font>
      <b/>
      <i/>
      <sz val="11"/>
      <color rgb="FF000000"/>
      <name val="Arial"/>
      <family val="2"/>
    </font>
    <font>
      <sz val="10"/>
      <color theme="0"/>
      <name val="Arial"/>
      <family val="2"/>
    </font>
    <font>
      <sz val="11"/>
      <color theme="1"/>
      <name val="Symbol"/>
      <family val="1"/>
      <charset val="2"/>
    </font>
    <font>
      <sz val="10"/>
      <color rgb="FF0070C0"/>
      <name val="Arial"/>
      <family val="2"/>
    </font>
    <font>
      <i/>
      <sz val="10"/>
      <color theme="1"/>
      <name val="Arial"/>
      <family val="2"/>
    </font>
  </fonts>
  <fills count="1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rgb="FF000000"/>
      </patternFill>
    </fill>
    <fill>
      <patternFill patternType="solid">
        <fgColor theme="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338D"/>
        <bgColor indexed="64"/>
      </patternFill>
    </fill>
    <fill>
      <patternFill patternType="solid">
        <fgColor rgb="FFC6D9F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8B8B"/>
        <bgColor indexed="64"/>
      </patternFill>
    </fill>
    <fill>
      <patternFill patternType="solid">
        <fgColor theme="7"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diagonal/>
    </border>
    <border>
      <left style="thin">
        <color theme="0"/>
      </left>
      <right style="thin">
        <color theme="0"/>
      </right>
      <top/>
      <bottom/>
      <diagonal/>
    </border>
    <border>
      <left style="thin">
        <color indexed="64"/>
      </left>
      <right/>
      <top/>
      <bottom/>
      <diagonal/>
    </border>
    <border>
      <left style="thin">
        <color theme="0"/>
      </left>
      <right style="thin">
        <color theme="0"/>
      </right>
      <top/>
      <bottom style="thin">
        <color theme="2" tint="-0.249977111117893"/>
      </bottom>
      <diagonal/>
    </border>
    <border>
      <left/>
      <right style="thin">
        <color theme="0"/>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top style="thin">
        <color theme="2" tint="-0.249977111117893"/>
      </top>
      <bottom/>
      <diagonal/>
    </border>
    <border>
      <left style="thin">
        <color theme="2" tint="-9.9978637043366805E-2"/>
      </left>
      <right style="thin">
        <color theme="2" tint="-9.9978637043366805E-2"/>
      </right>
      <top style="thin">
        <color theme="2" tint="-0.249977111117893"/>
      </top>
      <bottom style="thin">
        <color theme="2" tint="-9.9978637043366805E-2"/>
      </bottom>
      <diagonal/>
    </border>
    <border>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0.249977111117893"/>
      </right>
      <top style="thin">
        <color theme="2" tint="-9.9978637043366805E-2"/>
      </top>
      <bottom style="thin">
        <color theme="2" tint="-9.9978637043366805E-2"/>
      </bottom>
      <diagonal/>
    </border>
    <border>
      <left style="thin">
        <color theme="2" tint="-0.249977111117893"/>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style="thin">
        <color theme="2" tint="-0.249977111117893"/>
      </right>
      <top/>
      <bottom/>
      <diagonal/>
    </border>
    <border>
      <left style="thin">
        <color theme="2" tint="-0.249977111117893"/>
      </left>
      <right style="thin">
        <color theme="2" tint="-0.249977111117893"/>
      </right>
      <top/>
      <bottom/>
      <diagonal/>
    </border>
    <border>
      <left style="thin">
        <color theme="2" tint="-0.249977111117893"/>
      </left>
      <right/>
      <top/>
      <bottom/>
      <diagonal/>
    </border>
    <border>
      <left style="thin">
        <color theme="2" tint="-0.249977111117893"/>
      </left>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0.249977111117893"/>
      </left>
      <right/>
      <top/>
      <bottom style="thin">
        <color theme="2" tint="-9.9978637043366805E-2"/>
      </bottom>
      <diagonal/>
    </border>
    <border>
      <left style="thin">
        <color theme="2" tint="-0.249977111117893"/>
      </left>
      <right style="thin">
        <color theme="2" tint="-0.249977111117893"/>
      </right>
      <top/>
      <bottom style="medium">
        <color theme="3"/>
      </bottom>
      <diagonal/>
    </border>
    <border>
      <left style="thin">
        <color theme="2" tint="-0.249977111117893"/>
      </left>
      <right style="thin">
        <color theme="2" tint="-0.249977111117893"/>
      </right>
      <top style="thin">
        <color theme="2" tint="-0.249977111117893"/>
      </top>
      <bottom style="medium">
        <color theme="3"/>
      </bottom>
      <diagonal/>
    </border>
    <border>
      <left style="thin">
        <color theme="2" tint="-0.249977111117893"/>
      </left>
      <right style="thin">
        <color theme="2" tint="-9.9978637043366805E-2"/>
      </right>
      <top style="thin">
        <color theme="2" tint="-9.9978637043366805E-2"/>
      </top>
      <bottom style="medium">
        <color theme="3"/>
      </bottom>
      <diagonal/>
    </border>
    <border>
      <left style="thin">
        <color theme="2" tint="-9.9978637043366805E-2"/>
      </left>
      <right style="thin">
        <color theme="2" tint="-9.9978637043366805E-2"/>
      </right>
      <top style="thin">
        <color theme="2" tint="-9.9978637043366805E-2"/>
      </top>
      <bottom style="medium">
        <color theme="3"/>
      </bottom>
      <diagonal/>
    </border>
    <border>
      <left style="thin">
        <color theme="2" tint="-9.9978637043366805E-2"/>
      </left>
      <right style="thin">
        <color theme="2" tint="-0.249977111117893"/>
      </right>
      <top style="thin">
        <color theme="2" tint="-9.9978637043366805E-2"/>
      </top>
      <bottom style="medium">
        <color theme="3"/>
      </bottom>
      <diagonal/>
    </border>
    <border>
      <left style="thin">
        <color theme="2" tint="-0.249977111117893"/>
      </left>
      <right style="thin">
        <color theme="2" tint="-0.249977111117893"/>
      </right>
      <top style="medium">
        <color theme="3"/>
      </top>
      <bottom/>
      <diagonal/>
    </border>
    <border>
      <left style="thin">
        <color theme="0"/>
      </left>
      <right/>
      <top style="thin">
        <color indexed="64"/>
      </top>
      <bottom/>
      <diagonal/>
    </border>
    <border>
      <left/>
      <right style="thin">
        <color theme="2" tint="-9.9978637043366805E-2"/>
      </right>
      <top style="thin">
        <color theme="2" tint="-9.9978637043366805E-2"/>
      </top>
      <bottom style="medium">
        <color theme="3"/>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338D"/>
      </left>
      <right/>
      <top style="medium">
        <color rgb="FF00338D"/>
      </top>
      <bottom/>
      <diagonal/>
    </border>
    <border>
      <left/>
      <right/>
      <top style="medium">
        <color rgb="FF00338D"/>
      </top>
      <bottom/>
      <diagonal/>
    </border>
    <border>
      <left/>
      <right style="medium">
        <color rgb="FF00338D"/>
      </right>
      <top style="medium">
        <color rgb="FF00338D"/>
      </top>
      <bottom/>
      <diagonal/>
    </border>
    <border>
      <left style="medium">
        <color rgb="FF00338D"/>
      </left>
      <right/>
      <top/>
      <bottom style="medium">
        <color rgb="FF00338D"/>
      </bottom>
      <diagonal/>
    </border>
    <border>
      <left/>
      <right/>
      <top/>
      <bottom style="medium">
        <color rgb="FF00338D"/>
      </bottom>
      <diagonal/>
    </border>
    <border>
      <left/>
      <right style="medium">
        <color rgb="FF00338D"/>
      </right>
      <top/>
      <bottom style="medium">
        <color rgb="FF00338D"/>
      </bottom>
      <diagonal/>
    </border>
    <border>
      <left style="medium">
        <color rgb="FF00338D"/>
      </left>
      <right/>
      <top style="medium">
        <color rgb="FF00338D"/>
      </top>
      <bottom style="medium">
        <color rgb="FF00338D"/>
      </bottom>
      <diagonal/>
    </border>
    <border>
      <left/>
      <right/>
      <top style="medium">
        <color rgb="FF00338D"/>
      </top>
      <bottom style="medium">
        <color rgb="FF00338D"/>
      </bottom>
      <diagonal/>
    </border>
    <border>
      <left/>
      <right style="medium">
        <color rgb="FF00338D"/>
      </right>
      <top style="medium">
        <color rgb="FF00338D"/>
      </top>
      <bottom style="medium">
        <color rgb="FF00338D"/>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top style="thin">
        <color theme="2" tint="-0.249977111117893"/>
      </top>
      <bottom/>
      <diagonal/>
    </border>
    <border>
      <left/>
      <right style="thin">
        <color theme="2" tint="-0.249977111117893"/>
      </right>
      <top style="thin">
        <color theme="2" tint="-0.249977111117893"/>
      </top>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indexed="64"/>
      </left>
      <right/>
      <top style="thin">
        <color theme="2" tint="-0.249977111117893"/>
      </top>
      <bottom/>
      <diagonal/>
    </border>
    <border>
      <left style="thin">
        <color indexed="64"/>
      </left>
      <right/>
      <top/>
      <bottom style="thin">
        <color theme="2"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right/>
      <top style="medium">
        <color theme="0"/>
      </top>
      <bottom/>
      <diagonal/>
    </border>
  </borders>
  <cellStyleXfs count="4">
    <xf numFmtId="0" fontId="0" fillId="0" borderId="0"/>
    <xf numFmtId="44" fontId="19" fillId="0" borderId="0" applyFont="0" applyFill="0" applyBorder="0" applyAlignment="0" applyProtection="0"/>
    <xf numFmtId="9" fontId="19" fillId="0" borderId="0" applyFont="0" applyFill="0" applyBorder="0" applyAlignment="0" applyProtection="0"/>
    <xf numFmtId="0" fontId="30" fillId="0" borderId="0" applyNumberFormat="0" applyFill="0" applyBorder="0" applyAlignment="0" applyProtection="0"/>
  </cellStyleXfs>
  <cellXfs count="483">
    <xf numFmtId="0" fontId="0" fillId="0" borderId="0" xfId="0"/>
    <xf numFmtId="0" fontId="1" fillId="2" borderId="0" xfId="0" applyFont="1" applyFill="1" applyAlignment="1">
      <alignment wrapText="1"/>
    </xf>
    <xf numFmtId="0" fontId="1" fillId="2" borderId="0" xfId="0" applyFont="1" applyFill="1" applyBorder="1" applyAlignment="1">
      <alignment wrapText="1"/>
    </xf>
    <xf numFmtId="0" fontId="1" fillId="2" borderId="0" xfId="0" applyFont="1" applyFill="1" applyBorder="1"/>
    <xf numFmtId="0" fontId="1" fillId="2" borderId="0" xfId="0" applyFont="1" applyFill="1" applyAlignment="1">
      <alignment horizontal="center" vertical="center"/>
    </xf>
    <xf numFmtId="0" fontId="1" fillId="2" borderId="0" xfId="0" applyFont="1" applyFill="1"/>
    <xf numFmtId="0" fontId="1" fillId="0" borderId="0" xfId="0" applyFont="1"/>
    <xf numFmtId="0" fontId="2" fillId="2" borderId="0" xfId="0" applyFont="1" applyFill="1" applyBorder="1" applyAlignment="1">
      <alignment horizontal="left"/>
    </xf>
    <xf numFmtId="0" fontId="3" fillId="2" borderId="0" xfId="0" applyFont="1" applyFill="1" applyBorder="1"/>
    <xf numFmtId="0" fontId="3" fillId="2" borderId="0" xfId="0" applyFont="1" applyFill="1" applyAlignment="1">
      <alignment horizontal="center" vertical="center"/>
    </xf>
    <xf numFmtId="0" fontId="1" fillId="2" borderId="0" xfId="0" applyFont="1" applyFill="1" applyBorder="1" applyAlignment="1">
      <alignment horizontal="center" vertical="center"/>
    </xf>
    <xf numFmtId="0" fontId="4" fillId="0" borderId="0" xfId="0" applyFont="1"/>
    <xf numFmtId="0" fontId="0" fillId="3" borderId="0" xfId="0" applyFill="1"/>
    <xf numFmtId="0" fontId="5" fillId="0" borderId="2" xfId="0" applyFont="1" applyBorder="1"/>
    <xf numFmtId="0" fontId="6" fillId="3" borderId="0" xfId="0" applyFont="1" applyFill="1" applyAlignment="1">
      <alignment horizontal="center"/>
    </xf>
    <xf numFmtId="0" fontId="1" fillId="0" borderId="2" xfId="0" applyFont="1" applyFill="1" applyBorder="1" applyAlignment="1">
      <alignment vertical="center" wrapText="1"/>
    </xf>
    <xf numFmtId="0" fontId="8" fillId="3" borderId="2" xfId="0" applyFont="1" applyFill="1" applyBorder="1" applyAlignment="1" applyProtection="1">
      <alignment horizontal="left" vertical="center" wrapText="1"/>
    </xf>
    <xf numFmtId="0" fontId="11" fillId="4" borderId="2"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17" xfId="0" applyFont="1" applyFill="1" applyBorder="1" applyAlignment="1" applyProtection="1">
      <alignment horizontal="left" vertical="center" wrapText="1"/>
    </xf>
    <xf numFmtId="0" fontId="7" fillId="3" borderId="19" xfId="0" applyFont="1" applyFill="1" applyBorder="1" applyAlignment="1" applyProtection="1">
      <alignment horizontal="left" vertical="center" wrapText="1"/>
    </xf>
    <xf numFmtId="0" fontId="8" fillId="4" borderId="2" xfId="0" applyFont="1" applyFill="1" applyBorder="1" applyAlignment="1" applyProtection="1">
      <alignment horizontal="left" vertical="center" wrapText="1"/>
    </xf>
    <xf numFmtId="0" fontId="7" fillId="0" borderId="20" xfId="0" applyFont="1" applyFill="1" applyBorder="1" applyAlignment="1" applyProtection="1">
      <alignment horizontal="center" vertical="center" wrapText="1"/>
    </xf>
    <xf numFmtId="0" fontId="7" fillId="0" borderId="2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11" fillId="4" borderId="2" xfId="0" applyFont="1" applyFill="1" applyBorder="1" applyAlignment="1" applyProtection="1">
      <alignment horizontal="left" vertical="center" wrapText="1"/>
    </xf>
    <xf numFmtId="0" fontId="11" fillId="4" borderId="23"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wrapText="1"/>
    </xf>
    <xf numFmtId="0" fontId="11" fillId="4" borderId="25"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27" xfId="0" applyFont="1" applyFill="1" applyBorder="1" applyAlignment="1" applyProtection="1">
      <alignment horizontal="center" vertical="center" wrapText="1"/>
    </xf>
    <xf numFmtId="0" fontId="7" fillId="3" borderId="2" xfId="0" applyFont="1" applyFill="1" applyBorder="1" applyAlignment="1" applyProtection="1">
      <alignment horizontal="left" vertical="center" wrapText="1"/>
    </xf>
    <xf numFmtId="0" fontId="7" fillId="3" borderId="28" xfId="0" applyFont="1" applyFill="1" applyBorder="1" applyAlignment="1" applyProtection="1">
      <alignment horizontal="center" vertical="center" wrapText="1"/>
    </xf>
    <xf numFmtId="0" fontId="7" fillId="3" borderId="29" xfId="0" applyFont="1" applyFill="1" applyBorder="1" applyAlignment="1" applyProtection="1">
      <alignment horizontal="center" vertical="center" wrapText="1"/>
    </xf>
    <xf numFmtId="0" fontId="1" fillId="0" borderId="2" xfId="0" applyFont="1" applyBorder="1" applyAlignment="1">
      <alignment vertical="center" wrapText="1"/>
    </xf>
    <xf numFmtId="0" fontId="7" fillId="3" borderId="23"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1" fillId="0" borderId="32" xfId="0" applyFont="1" applyBorder="1" applyAlignment="1">
      <alignment vertical="center" wrapText="1"/>
    </xf>
    <xf numFmtId="0" fontId="7" fillId="3" borderId="32" xfId="0" applyFont="1" applyFill="1" applyBorder="1" applyAlignment="1" applyProtection="1">
      <alignment horizontal="left" vertical="center" wrapText="1"/>
    </xf>
    <xf numFmtId="0" fontId="7" fillId="0" borderId="33" xfId="0" applyFont="1" applyFill="1" applyBorder="1" applyAlignment="1" applyProtection="1">
      <alignment horizontal="center" vertical="center" wrapText="1"/>
    </xf>
    <xf numFmtId="0" fontId="7" fillId="0" borderId="34" xfId="0" applyFont="1" applyFill="1"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1" fillId="0" borderId="2" xfId="0" applyFont="1" applyBorder="1" applyAlignment="1">
      <alignment vertical="center"/>
    </xf>
    <xf numFmtId="0" fontId="8" fillId="3" borderId="2" xfId="0" applyFont="1" applyFill="1" applyBorder="1" applyAlignment="1" applyProtection="1">
      <alignment horizontal="center" vertical="center" wrapText="1"/>
    </xf>
    <xf numFmtId="0" fontId="8" fillId="3" borderId="2"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17" fillId="3" borderId="2" xfId="0" applyFont="1" applyFill="1" applyBorder="1" applyAlignment="1" applyProtection="1">
      <alignment vertical="center" wrapText="1"/>
    </xf>
    <xf numFmtId="0" fontId="17" fillId="3" borderId="2" xfId="0" applyFont="1" applyFill="1" applyBorder="1" applyAlignment="1" applyProtection="1">
      <alignment horizontal="center" vertical="center" wrapText="1"/>
    </xf>
    <xf numFmtId="0" fontId="1" fillId="3" borderId="2" xfId="0" applyFont="1" applyFill="1" applyBorder="1" applyAlignment="1" applyProtection="1">
      <alignment vertical="center" wrapText="1"/>
    </xf>
    <xf numFmtId="0" fontId="7" fillId="0" borderId="32" xfId="0" applyFont="1" applyFill="1" applyBorder="1" applyAlignment="1" applyProtection="1">
      <alignment horizontal="left" vertical="center" wrapText="1"/>
    </xf>
    <xf numFmtId="0" fontId="18" fillId="2" borderId="11" xfId="0"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7" fillId="0" borderId="15" xfId="0" applyFont="1" applyFill="1" applyBorder="1" applyAlignment="1" applyProtection="1">
      <alignment vertical="center" wrapText="1"/>
    </xf>
    <xf numFmtId="0" fontId="7" fillId="0" borderId="36" xfId="0" applyFont="1" applyBorder="1" applyAlignment="1">
      <alignment vertical="center" wrapText="1"/>
    </xf>
    <xf numFmtId="0" fontId="7" fillId="0" borderId="31" xfId="0" applyFont="1" applyBorder="1" applyAlignment="1">
      <alignment vertical="center" wrapText="1"/>
    </xf>
    <xf numFmtId="0" fontId="1" fillId="0" borderId="15" xfId="0" applyFont="1" applyFill="1" applyBorder="1" applyAlignment="1" applyProtection="1">
      <alignment vertical="center" wrapText="1"/>
    </xf>
    <xf numFmtId="0" fontId="7" fillId="0" borderId="26" xfId="0" applyFont="1" applyBorder="1" applyAlignment="1">
      <alignment vertical="center" wrapText="1"/>
    </xf>
    <xf numFmtId="0" fontId="7" fillId="0" borderId="2" xfId="0" applyFont="1" applyBorder="1" applyAlignment="1">
      <alignment vertical="center" wrapText="1"/>
    </xf>
    <xf numFmtId="0" fontId="7" fillId="0" borderId="32" xfId="0" applyFont="1" applyBorder="1" applyAlignment="1">
      <alignment vertical="center" wrapText="1"/>
    </xf>
    <xf numFmtId="0" fontId="7" fillId="0" borderId="38" xfId="0" applyFont="1" applyFill="1" applyBorder="1" applyAlignment="1" applyProtection="1">
      <alignment horizontal="center" vertical="center" wrapText="1"/>
    </xf>
    <xf numFmtId="0" fontId="18" fillId="2" borderId="37" xfId="0" applyFont="1" applyFill="1" applyBorder="1" applyAlignment="1" applyProtection="1">
      <alignment horizontal="centerContinuous" vertical="center" wrapText="1"/>
    </xf>
    <xf numFmtId="0" fontId="0" fillId="0" borderId="0" xfId="0" applyAlignment="1">
      <alignment horizontal="center"/>
    </xf>
    <xf numFmtId="0" fontId="0" fillId="0" borderId="0" xfId="0" applyAlignment="1">
      <alignment horizontal="centerContinuous"/>
    </xf>
    <xf numFmtId="0" fontId="1" fillId="2" borderId="0" xfId="0" applyFont="1" applyFill="1" applyAlignment="1">
      <alignment horizontal="center"/>
    </xf>
    <xf numFmtId="0" fontId="7" fillId="0" borderId="15" xfId="0" applyFont="1" applyFill="1" applyBorder="1" applyAlignment="1" applyProtection="1">
      <alignment horizontal="center" vertical="center" wrapText="1"/>
    </xf>
    <xf numFmtId="0" fontId="5" fillId="0" borderId="0" xfId="0" applyFont="1"/>
    <xf numFmtId="0" fontId="6" fillId="0" borderId="0" xfId="0" applyFont="1"/>
    <xf numFmtId="0" fontId="5" fillId="0" borderId="0" xfId="0" applyFont="1" applyAlignment="1">
      <alignment horizontal="center"/>
    </xf>
    <xf numFmtId="44" fontId="5" fillId="0" borderId="0" xfId="1" applyFont="1"/>
    <xf numFmtId="0" fontId="0" fillId="0" borderId="0" xfId="0"/>
    <xf numFmtId="0" fontId="1" fillId="2" borderId="0" xfId="0" applyFont="1" applyFill="1" applyAlignment="1">
      <alignment wrapText="1"/>
    </xf>
    <xf numFmtId="0" fontId="1" fillId="2" borderId="0" xfId="0" applyFont="1" applyFill="1" applyBorder="1" applyAlignment="1">
      <alignment wrapText="1"/>
    </xf>
    <xf numFmtId="0" fontId="1" fillId="2" borderId="0" xfId="0" applyFont="1" applyFill="1" applyBorder="1"/>
    <xf numFmtId="0" fontId="1" fillId="2" borderId="0" xfId="0" applyFont="1" applyFill="1" applyAlignment="1">
      <alignment horizontal="center" vertical="center"/>
    </xf>
    <xf numFmtId="0" fontId="1" fillId="2" borderId="0" xfId="0" applyFont="1" applyFill="1"/>
    <xf numFmtId="0" fontId="2" fillId="2" borderId="0" xfId="0" applyFont="1" applyFill="1" applyBorder="1" applyAlignment="1">
      <alignment horizontal="left"/>
    </xf>
    <xf numFmtId="0" fontId="3" fillId="2" borderId="0" xfId="0" applyFont="1" applyFill="1" applyBorder="1"/>
    <xf numFmtId="0" fontId="3" fillId="2" borderId="0" xfId="0" applyFont="1" applyFill="1" applyAlignment="1">
      <alignment horizontal="center" vertical="center"/>
    </xf>
    <xf numFmtId="0" fontId="1" fillId="2" borderId="0" xfId="0" applyFont="1" applyFill="1" applyBorder="1" applyAlignment="1">
      <alignment horizontal="center" vertical="center"/>
    </xf>
    <xf numFmtId="0" fontId="6" fillId="3" borderId="0" xfId="0" applyFont="1" applyFill="1" applyAlignment="1">
      <alignment horizontal="center"/>
    </xf>
    <xf numFmtId="0" fontId="21" fillId="0" borderId="0" xfId="0" applyFont="1"/>
    <xf numFmtId="0" fontId="21" fillId="0" borderId="0" xfId="0" applyFont="1" applyAlignment="1">
      <alignment horizontal="left"/>
    </xf>
    <xf numFmtId="0" fontId="5" fillId="0" borderId="0" xfId="0" applyFont="1" applyAlignment="1">
      <alignment horizontal="left"/>
    </xf>
    <xf numFmtId="0" fontId="6" fillId="6" borderId="39" xfId="0" applyFont="1" applyFill="1" applyBorder="1" applyAlignment="1">
      <alignment horizontal="left"/>
    </xf>
    <xf numFmtId="0" fontId="6" fillId="0" borderId="39" xfId="0" applyFont="1" applyBorder="1" applyAlignment="1">
      <alignment horizontal="left"/>
    </xf>
    <xf numFmtId="0" fontId="6" fillId="0" borderId="40" xfId="0" applyFont="1" applyBorder="1" applyAlignment="1">
      <alignment horizontal="left"/>
    </xf>
    <xf numFmtId="0" fontId="5" fillId="0" borderId="40" xfId="0" applyFont="1" applyBorder="1" applyAlignment="1">
      <alignment horizontal="left"/>
    </xf>
    <xf numFmtId="0" fontId="5" fillId="0" borderId="40" xfId="0" applyFont="1" applyBorder="1"/>
    <xf numFmtId="44" fontId="6" fillId="6" borderId="39" xfId="1" applyFont="1" applyFill="1" applyBorder="1" applyAlignment="1">
      <alignment horizontal="left"/>
    </xf>
    <xf numFmtId="44" fontId="6" fillId="0" borderId="40" xfId="1" applyFont="1" applyBorder="1" applyAlignment="1">
      <alignment horizontal="left"/>
    </xf>
    <xf numFmtId="44" fontId="6" fillId="0" borderId="40" xfId="0" applyNumberFormat="1" applyFont="1" applyBorder="1" applyAlignment="1">
      <alignment horizontal="left"/>
    </xf>
    <xf numFmtId="44" fontId="6" fillId="0" borderId="39" xfId="1" applyFont="1" applyBorder="1" applyAlignment="1">
      <alignment horizontal="left"/>
    </xf>
    <xf numFmtId="0" fontId="23" fillId="0" borderId="0" xfId="0" applyFont="1" applyAlignment="1">
      <alignment horizontal="left"/>
    </xf>
    <xf numFmtId="0" fontId="23" fillId="0" borderId="0" xfId="0" applyFont="1"/>
    <xf numFmtId="0" fontId="24" fillId="0" borderId="0" xfId="0" applyFont="1" applyAlignment="1">
      <alignment horizontal="left"/>
    </xf>
    <xf numFmtId="44" fontId="23" fillId="0" borderId="0" xfId="1" applyFont="1"/>
    <xf numFmtId="44" fontId="23" fillId="0" borderId="0" xfId="0" applyNumberFormat="1" applyFont="1"/>
    <xf numFmtId="9" fontId="21" fillId="0" borderId="0" xfId="2" applyFont="1"/>
    <xf numFmtId="0" fontId="6" fillId="0" borderId="0" xfId="0" applyFont="1" applyAlignment="1">
      <alignment horizontal="centerContinuous"/>
    </xf>
    <xf numFmtId="0" fontId="5" fillId="0" borderId="0" xfId="0" applyFont="1" applyAlignment="1">
      <alignment vertical="center"/>
    </xf>
    <xf numFmtId="0" fontId="5" fillId="5" borderId="58" xfId="0" applyFont="1" applyFill="1" applyBorder="1" applyAlignment="1">
      <alignment horizontal="centerContinuous" vertical="center"/>
    </xf>
    <xf numFmtId="0" fontId="5" fillId="5" borderId="59" xfId="0" applyFont="1" applyFill="1" applyBorder="1" applyAlignment="1">
      <alignment horizontal="centerContinuous" vertical="center"/>
    </xf>
    <xf numFmtId="0" fontId="5" fillId="5" borderId="56" xfId="0" applyFont="1" applyFill="1" applyBorder="1" applyAlignment="1">
      <alignment horizontal="centerContinuous" vertical="center"/>
    </xf>
    <xf numFmtId="0" fontId="5" fillId="5" borderId="57" xfId="0" applyFont="1" applyFill="1" applyBorder="1" applyAlignment="1">
      <alignment horizontal="centerContinuous" vertical="center"/>
    </xf>
    <xf numFmtId="0" fontId="25" fillId="0" borderId="0" xfId="0" applyFont="1"/>
    <xf numFmtId="0" fontId="26" fillId="0" borderId="0" xfId="0" applyFont="1" applyAlignment="1">
      <alignment horizontal="right"/>
    </xf>
    <xf numFmtId="0" fontId="6" fillId="0" borderId="0" xfId="0" applyFont="1" applyBorder="1"/>
    <xf numFmtId="0" fontId="0" fillId="0" borderId="0" xfId="0" applyBorder="1"/>
    <xf numFmtId="0" fontId="27" fillId="8" borderId="1" xfId="0" applyFont="1" applyFill="1" applyBorder="1" applyAlignment="1">
      <alignment horizontal="center" vertical="center" wrapText="1"/>
    </xf>
    <xf numFmtId="0" fontId="7" fillId="0" borderId="0" xfId="0" applyFont="1" applyAlignment="1">
      <alignment vertical="center"/>
    </xf>
    <xf numFmtId="0" fontId="5" fillId="0" borderId="0" xfId="0" applyFont="1" applyAlignment="1">
      <alignment wrapText="1"/>
    </xf>
    <xf numFmtId="0" fontId="0" fillId="0" borderId="39" xfId="0" applyBorder="1"/>
    <xf numFmtId="0" fontId="0" fillId="0" borderId="70" xfId="0" applyBorder="1"/>
    <xf numFmtId="0" fontId="5" fillId="0" borderId="69" xfId="0" applyFont="1" applyBorder="1"/>
    <xf numFmtId="0" fontId="5" fillId="0" borderId="39" xfId="0" applyFont="1" applyBorder="1"/>
    <xf numFmtId="0" fontId="5" fillId="0" borderId="1" xfId="0" applyFont="1" applyBorder="1"/>
    <xf numFmtId="0" fontId="6" fillId="0" borderId="42" xfId="0" applyFont="1" applyBorder="1"/>
    <xf numFmtId="2" fontId="6" fillId="0" borderId="42" xfId="0" applyNumberFormat="1" applyFont="1" applyBorder="1" applyAlignment="1">
      <alignment horizontal="center"/>
    </xf>
    <xf numFmtId="0" fontId="18" fillId="9" borderId="13" xfId="0" applyFont="1" applyFill="1" applyBorder="1"/>
    <xf numFmtId="2" fontId="18" fillId="9" borderId="73" xfId="0" applyNumberFormat="1" applyFont="1" applyFill="1" applyBorder="1" applyAlignment="1">
      <alignment horizontal="center"/>
    </xf>
    <xf numFmtId="0" fontId="0" fillId="0" borderId="0" xfId="0" applyAlignment="1">
      <alignment wrapText="1"/>
    </xf>
    <xf numFmtId="0" fontId="6" fillId="3" borderId="0" xfId="0" applyFont="1" applyFill="1" applyAlignment="1">
      <alignment horizontal="right" vertical="top" wrapText="1"/>
    </xf>
    <xf numFmtId="0" fontId="6" fillId="3" borderId="0" xfId="0" applyFont="1" applyFill="1" applyAlignment="1">
      <alignment horizontal="left" vertical="top" wrapText="1"/>
    </xf>
    <xf numFmtId="0" fontId="5" fillId="3" borderId="0" xfId="0" applyFont="1" applyFill="1" applyBorder="1"/>
    <xf numFmtId="0" fontId="6" fillId="3" borderId="0" xfId="0" applyFont="1" applyFill="1" applyAlignment="1"/>
    <xf numFmtId="0" fontId="6" fillId="3" borderId="0" xfId="0" applyFont="1" applyFill="1" applyAlignment="1">
      <alignment horizontal="left" vertical="top"/>
    </xf>
    <xf numFmtId="44" fontId="6" fillId="0" borderId="44" xfId="1" applyFont="1" applyBorder="1" applyAlignment="1">
      <alignment horizontal="center"/>
    </xf>
    <xf numFmtId="0" fontId="0" fillId="0" borderId="0" xfId="0" applyAlignment="1">
      <alignment horizontal="right"/>
    </xf>
    <xf numFmtId="0" fontId="0" fillId="0" borderId="0" xfId="0" applyAlignment="1">
      <alignment horizontal="left"/>
    </xf>
    <xf numFmtId="0" fontId="27" fillId="3" borderId="2" xfId="0" applyFont="1" applyFill="1" applyBorder="1" applyAlignment="1">
      <alignment horizontal="center"/>
    </xf>
    <xf numFmtId="0" fontId="6" fillId="0" borderId="0" xfId="0" applyFont="1" applyAlignment="1">
      <alignment horizontal="right"/>
    </xf>
    <xf numFmtId="0" fontId="6" fillId="0" borderId="0" xfId="0" applyFont="1" applyAlignment="1">
      <alignment horizontal="left"/>
    </xf>
    <xf numFmtId="0" fontId="20" fillId="0" borderId="0" xfId="0" applyFont="1" applyAlignment="1">
      <alignment horizontal="right"/>
    </xf>
    <xf numFmtId="0" fontId="20" fillId="0" borderId="0" xfId="0" applyFont="1"/>
    <xf numFmtId="0" fontId="18" fillId="0" borderId="0" xfId="0" applyFont="1" applyAlignment="1">
      <alignment horizontal="right"/>
    </xf>
    <xf numFmtId="0" fontId="34" fillId="0" borderId="0" xfId="0" applyFont="1" applyAlignment="1">
      <alignment horizontal="right"/>
    </xf>
    <xf numFmtId="0" fontId="28" fillId="2" borderId="74" xfId="0" applyFont="1" applyFill="1" applyBorder="1" applyAlignment="1" applyProtection="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xf>
    <xf numFmtId="14" fontId="29" fillId="2" borderId="0" xfId="0" applyNumberFormat="1" applyFont="1" applyFill="1" applyBorder="1" applyAlignment="1">
      <alignment horizontal="center"/>
    </xf>
    <xf numFmtId="49" fontId="29" fillId="2" borderId="0" xfId="0" applyNumberFormat="1" applyFont="1" applyFill="1" applyBorder="1" applyAlignment="1">
      <alignment horizontal="center"/>
    </xf>
    <xf numFmtId="0" fontId="36" fillId="0" borderId="0" xfId="0" applyFont="1"/>
    <xf numFmtId="0" fontId="22" fillId="0" borderId="1" xfId="0" applyFont="1" applyBorder="1" applyAlignment="1" applyProtection="1">
      <alignment horizontal="center"/>
      <protection locked="0"/>
    </xf>
    <xf numFmtId="0" fontId="5" fillId="3" borderId="2" xfId="0" applyFont="1" applyFill="1" applyBorder="1" applyProtection="1">
      <protection locked="0"/>
    </xf>
    <xf numFmtId="0" fontId="10" fillId="0" borderId="0" xfId="0" applyFont="1"/>
    <xf numFmtId="0" fontId="37" fillId="0" borderId="0" xfId="0" applyFont="1"/>
    <xf numFmtId="0" fontId="27" fillId="3" borderId="2" xfId="0" applyFont="1" applyFill="1" applyBorder="1" applyAlignment="1" applyProtection="1">
      <alignment horizontal="center"/>
      <protection locked="0"/>
    </xf>
    <xf numFmtId="0" fontId="38" fillId="0" borderId="0" xfId="0" applyFont="1"/>
    <xf numFmtId="0" fontId="21" fillId="0" borderId="0" xfId="0" applyFont="1" applyProtection="1">
      <protection locked="0"/>
    </xf>
    <xf numFmtId="0" fontId="0" fillId="0" borderId="0" xfId="0" applyProtection="1"/>
    <xf numFmtId="0" fontId="26" fillId="0" borderId="0" xfId="0" applyFont="1"/>
    <xf numFmtId="44" fontId="6" fillId="7" borderId="39" xfId="1" applyFont="1" applyFill="1" applyBorder="1" applyProtection="1">
      <protection locked="0"/>
    </xf>
    <xf numFmtId="44" fontId="5" fillId="7" borderId="0" xfId="1" applyFont="1" applyFill="1" applyProtection="1">
      <protection locked="0"/>
    </xf>
    <xf numFmtId="44" fontId="6" fillId="7" borderId="40" xfId="1" applyFont="1" applyFill="1" applyBorder="1" applyAlignment="1" applyProtection="1">
      <alignment horizontal="left"/>
      <protection locked="0"/>
    </xf>
    <xf numFmtId="8" fontId="6" fillId="8" borderId="39" xfId="0" applyNumberFormat="1" applyFont="1" applyFill="1" applyBorder="1" applyProtection="1">
      <protection locked="0"/>
    </xf>
    <xf numFmtId="0" fontId="5" fillId="0" borderId="48" xfId="0" applyFont="1" applyBorder="1" applyAlignment="1">
      <alignment horizontal="left" wrapText="1"/>
    </xf>
    <xf numFmtId="0" fontId="39" fillId="0" borderId="0" xfId="0" applyFont="1" applyBorder="1" applyAlignment="1">
      <alignment horizontal="right" wrapText="1"/>
    </xf>
    <xf numFmtId="0" fontId="39" fillId="0" borderId="0" xfId="0" applyFont="1" applyBorder="1" applyAlignment="1">
      <alignment horizontal="right" vertical="top" wrapText="1"/>
    </xf>
    <xf numFmtId="0" fontId="18" fillId="2" borderId="4" xfId="0" applyFont="1" applyFill="1" applyBorder="1" applyAlignment="1" applyProtection="1">
      <alignment horizontal="center" vertical="center" wrapText="1"/>
    </xf>
    <xf numFmtId="0" fontId="26" fillId="0" borderId="0" xfId="0" applyFont="1" applyBorder="1" applyAlignment="1">
      <alignment horizontal="left" wrapText="1"/>
    </xf>
    <xf numFmtId="0" fontId="27" fillId="0" borderId="0" xfId="0" applyFont="1"/>
    <xf numFmtId="0" fontId="1" fillId="0" borderId="16" xfId="0" applyFont="1" applyFill="1" applyBorder="1" applyAlignment="1" applyProtection="1">
      <alignment vertical="center" wrapText="1"/>
      <protection locked="0"/>
    </xf>
    <xf numFmtId="0" fontId="1" fillId="0" borderId="64" xfId="0" applyFont="1" applyFill="1" applyBorder="1" applyAlignment="1" applyProtection="1">
      <alignment vertical="center" wrapText="1"/>
      <protection locked="0"/>
    </xf>
    <xf numFmtId="0" fontId="6" fillId="3" borderId="27" xfId="0" applyFont="1" applyFill="1" applyBorder="1" applyAlignment="1"/>
    <xf numFmtId="0" fontId="28" fillId="2" borderId="74" xfId="0" applyFont="1" applyFill="1" applyBorder="1" applyAlignment="1" applyProtection="1">
      <alignment horizontal="center" vertical="center" wrapText="1"/>
    </xf>
    <xf numFmtId="0" fontId="40" fillId="2" borderId="10" xfId="0" applyFont="1" applyFill="1" applyBorder="1" applyAlignment="1" applyProtection="1">
      <alignment horizontal="center" vertical="center" wrapText="1"/>
    </xf>
    <xf numFmtId="0" fontId="18" fillId="2" borderId="37" xfId="0" applyFont="1" applyFill="1" applyBorder="1" applyAlignment="1" applyProtection="1">
      <alignment horizontal="center" vertical="center" wrapText="1"/>
    </xf>
    <xf numFmtId="0" fontId="7" fillId="0" borderId="16" xfId="0" applyFont="1" applyFill="1" applyBorder="1" applyAlignment="1" applyProtection="1">
      <alignment vertical="center" wrapText="1"/>
    </xf>
    <xf numFmtId="0" fontId="5" fillId="0" borderId="0" xfId="0" applyFont="1" applyBorder="1"/>
    <xf numFmtId="0" fontId="7" fillId="0" borderId="60" xfId="0" applyFont="1" applyFill="1" applyBorder="1" applyAlignment="1" applyProtection="1">
      <alignment vertical="center" wrapText="1"/>
    </xf>
    <xf numFmtId="0" fontId="5" fillId="0" borderId="60" xfId="0" applyFont="1" applyBorder="1"/>
    <xf numFmtId="0" fontId="5" fillId="0" borderId="0" xfId="0" applyFont="1" applyBorder="1" applyAlignment="1">
      <alignment horizontal="center"/>
    </xf>
    <xf numFmtId="0" fontId="5" fillId="0" borderId="77" xfId="0" applyFont="1" applyBorder="1"/>
    <xf numFmtId="0" fontId="6" fillId="3" borderId="0" xfId="0" applyFont="1" applyFill="1" applyAlignment="1">
      <alignment horizontal="right"/>
    </xf>
    <xf numFmtId="0" fontId="6" fillId="3" borderId="0" xfId="0" applyFont="1" applyFill="1" applyAlignment="1">
      <alignment horizontal="right" vertical="top"/>
    </xf>
    <xf numFmtId="0" fontId="0" fillId="0" borderId="65" xfId="0" applyBorder="1"/>
    <xf numFmtId="0" fontId="41" fillId="3" borderId="0" xfId="0" applyFont="1" applyFill="1" applyAlignment="1">
      <alignment horizontal="center" vertical="center" wrapText="1"/>
    </xf>
    <xf numFmtId="0" fontId="5" fillId="0" borderId="76" xfId="0" applyFont="1" applyBorder="1" applyAlignment="1" applyProtection="1">
      <alignment horizontal="center" vertical="center"/>
      <protection locked="0"/>
    </xf>
    <xf numFmtId="0" fontId="5" fillId="0" borderId="0" xfId="0" applyFont="1" applyBorder="1" applyAlignment="1">
      <alignment horizontal="left" vertical="center" wrapText="1"/>
    </xf>
    <xf numFmtId="0" fontId="34" fillId="8" borderId="1" xfId="0" applyFont="1" applyFill="1" applyBorder="1" applyAlignment="1">
      <alignment horizontal="center" vertical="center" wrapText="1"/>
    </xf>
    <xf numFmtId="0" fontId="5" fillId="0" borderId="2" xfId="0" applyFont="1" applyBorder="1" applyAlignment="1">
      <alignment horizontal="left" vertical="center"/>
    </xf>
    <xf numFmtId="0" fontId="31" fillId="0" borderId="0" xfId="3" applyFont="1" applyAlignment="1" applyProtection="1">
      <alignment vertical="center"/>
      <protection locked="0"/>
    </xf>
    <xf numFmtId="0" fontId="1" fillId="2" borderId="0" xfId="0" applyFont="1" applyFill="1" applyAlignment="1" applyProtection="1">
      <alignment wrapText="1"/>
    </xf>
    <xf numFmtId="0" fontId="1" fillId="2" borderId="0" xfId="0" applyFont="1" applyFill="1" applyBorder="1" applyAlignment="1" applyProtection="1">
      <alignment wrapText="1"/>
    </xf>
    <xf numFmtId="0" fontId="1" fillId="2" borderId="0" xfId="0" applyFont="1" applyFill="1" applyBorder="1" applyProtection="1"/>
    <xf numFmtId="0" fontId="1" fillId="2" borderId="0" xfId="0" applyFont="1" applyFill="1" applyAlignment="1" applyProtection="1">
      <alignment horizontal="center" vertical="center"/>
    </xf>
    <xf numFmtId="0" fontId="1" fillId="2" borderId="0" xfId="0" applyFont="1" applyFill="1" applyProtection="1"/>
    <xf numFmtId="0" fontId="2" fillId="2" borderId="0" xfId="0" applyFont="1" applyFill="1" applyBorder="1" applyAlignment="1" applyProtection="1">
      <alignment horizontal="left"/>
    </xf>
    <xf numFmtId="0" fontId="3" fillId="2" borderId="0" xfId="0" applyFont="1" applyFill="1" applyBorder="1" applyProtection="1"/>
    <xf numFmtId="0" fontId="3" fillId="2" borderId="0" xfId="0" applyFont="1" applyFill="1" applyAlignment="1" applyProtection="1">
      <alignment horizontal="center" vertical="center"/>
    </xf>
    <xf numFmtId="0" fontId="1" fillId="2" borderId="0" xfId="0" applyFont="1" applyFill="1" applyBorder="1" applyAlignment="1" applyProtection="1">
      <alignment horizontal="center" vertical="center"/>
    </xf>
    <xf numFmtId="0" fontId="0" fillId="0" borderId="0" xfId="0" applyAlignment="1" applyProtection="1">
      <alignment vertical="center"/>
    </xf>
    <xf numFmtId="0" fontId="25" fillId="0" borderId="0" xfId="0" applyFont="1" applyProtection="1"/>
    <xf numFmtId="0" fontId="6" fillId="3" borderId="0" xfId="0" applyFont="1" applyFill="1" applyAlignment="1" applyProtection="1">
      <alignment horizontal="right" vertical="top" wrapText="1"/>
    </xf>
    <xf numFmtId="0" fontId="0" fillId="3" borderId="0" xfId="0" applyFill="1" applyProtection="1"/>
    <xf numFmtId="0" fontId="22" fillId="0" borderId="0" xfId="0" applyFont="1" applyAlignment="1" applyProtection="1">
      <alignment horizontal="right" vertical="center"/>
    </xf>
    <xf numFmtId="0" fontId="25" fillId="0" borderId="0" xfId="0" applyFont="1" applyAlignment="1" applyProtection="1">
      <alignment vertical="center"/>
    </xf>
    <xf numFmtId="0" fontId="6" fillId="3" borderId="0" xfId="0" applyFont="1" applyFill="1" applyAlignment="1" applyProtection="1"/>
    <xf numFmtId="0" fontId="5" fillId="0" borderId="0" xfId="0" applyFont="1" applyProtection="1"/>
    <xf numFmtId="0" fontId="5" fillId="3" borderId="0" xfId="0" applyFont="1" applyFill="1" applyBorder="1" applyProtection="1"/>
    <xf numFmtId="0" fontId="21" fillId="0" borderId="0" xfId="0" applyFont="1" applyProtection="1"/>
    <xf numFmtId="0" fontId="26" fillId="0" borderId="0" xfId="0" applyFont="1" applyAlignment="1" applyProtection="1">
      <alignment horizontal="right" vertical="center"/>
    </xf>
    <xf numFmtId="0" fontId="0" fillId="0" borderId="0" xfId="0" applyAlignment="1" applyProtection="1">
      <alignment wrapText="1"/>
    </xf>
    <xf numFmtId="0" fontId="5" fillId="0" borderId="0" xfId="0" applyFont="1" applyAlignment="1" applyProtection="1">
      <alignment horizontal="left" wrapText="1"/>
    </xf>
    <xf numFmtId="0" fontId="21" fillId="0" borderId="0" xfId="0" applyFont="1" applyAlignment="1" applyProtection="1">
      <alignment vertical="top"/>
    </xf>
    <xf numFmtId="0" fontId="5" fillId="0" borderId="0" xfId="0" applyFont="1" applyAlignment="1" applyProtection="1">
      <alignment vertical="top"/>
    </xf>
    <xf numFmtId="0" fontId="0" fillId="0" borderId="0" xfId="0" applyAlignment="1" applyProtection="1">
      <alignment horizontal="left" wrapText="1"/>
    </xf>
    <xf numFmtId="0" fontId="0" fillId="0" borderId="0" xfId="0" applyProtection="1">
      <protection locked="0"/>
    </xf>
    <xf numFmtId="0" fontId="7" fillId="0" borderId="15" xfId="0" applyFont="1" applyFill="1" applyBorder="1" applyAlignment="1" applyProtection="1">
      <alignment horizontal="center" vertical="center" wrapText="1"/>
      <protection locked="0"/>
    </xf>
    <xf numFmtId="0" fontId="22" fillId="3" borderId="0" xfId="0" applyFont="1" applyFill="1" applyBorder="1" applyAlignment="1" applyProtection="1">
      <alignment horizontal="center" wrapText="1"/>
    </xf>
    <xf numFmtId="0" fontId="27" fillId="3" borderId="0" xfId="0" applyFont="1" applyFill="1" applyBorder="1" applyAlignment="1" applyProtection="1">
      <alignment horizontal="left" wrapText="1"/>
    </xf>
    <xf numFmtId="0" fontId="5" fillId="3" borderId="2" xfId="0" applyFont="1" applyFill="1" applyBorder="1" applyAlignment="1" applyProtection="1">
      <alignment horizontal="center"/>
    </xf>
    <xf numFmtId="0" fontId="6" fillId="3" borderId="0" xfId="0" applyFont="1" applyFill="1" applyAlignment="1" applyProtection="1">
      <alignment horizontal="left"/>
    </xf>
    <xf numFmtId="0" fontId="27" fillId="3" borderId="0" xfId="0" applyFont="1" applyFill="1" applyBorder="1" applyAlignment="1" applyProtection="1"/>
    <xf numFmtId="14" fontId="29" fillId="2" borderId="0" xfId="0" applyNumberFormat="1" applyFont="1" applyFill="1" applyBorder="1" applyAlignment="1">
      <alignment horizontal="center"/>
    </xf>
    <xf numFmtId="49" fontId="29" fillId="2" borderId="0" xfId="0" applyNumberFormat="1" applyFont="1" applyFill="1" applyBorder="1" applyAlignment="1">
      <alignment horizontal="center"/>
    </xf>
    <xf numFmtId="9" fontId="1" fillId="0" borderId="15" xfId="2" applyFont="1" applyFill="1" applyBorder="1" applyAlignment="1" applyProtection="1">
      <alignment vertical="center" wrapText="1"/>
    </xf>
    <xf numFmtId="0" fontId="6" fillId="6" borderId="39" xfId="0" applyFont="1" applyFill="1" applyBorder="1" applyAlignment="1">
      <alignment horizontal="center" vertical="center"/>
    </xf>
    <xf numFmtId="0" fontId="6" fillId="6" borderId="39" xfId="0" applyFont="1" applyFill="1" applyBorder="1" applyAlignment="1">
      <alignment horizontal="left" vertical="center"/>
    </xf>
    <xf numFmtId="44" fontId="6" fillId="6" borderId="39" xfId="1" applyFont="1" applyFill="1" applyBorder="1" applyAlignment="1">
      <alignment horizontal="left" vertical="center"/>
    </xf>
    <xf numFmtId="44" fontId="1" fillId="0" borderId="15" xfId="1" applyFont="1" applyFill="1" applyBorder="1" applyAlignment="1" applyProtection="1">
      <alignment vertical="center" wrapText="1"/>
    </xf>
    <xf numFmtId="0" fontId="6" fillId="0" borderId="2" xfId="0" applyFont="1" applyBorder="1" applyAlignment="1">
      <alignment horizontal="left" vertical="center"/>
    </xf>
    <xf numFmtId="0" fontId="5" fillId="0" borderId="2" xfId="0" applyFont="1" applyBorder="1" applyAlignment="1">
      <alignment horizontal="right" vertical="center"/>
    </xf>
    <xf numFmtId="2" fontId="5" fillId="0" borderId="2" xfId="0" applyNumberFormat="1" applyFont="1" applyBorder="1" applyAlignment="1">
      <alignment horizontal="right" vertical="center"/>
    </xf>
    <xf numFmtId="0" fontId="18" fillId="2" borderId="0" xfId="0" applyFont="1" applyFill="1" applyBorder="1" applyAlignment="1">
      <alignment horizontal="center"/>
    </xf>
    <xf numFmtId="0" fontId="18" fillId="2" borderId="13" xfId="0" applyFont="1" applyFill="1" applyBorder="1"/>
    <xf numFmtId="2" fontId="18" fillId="2" borderId="73" xfId="0" applyNumberFormat="1" applyFont="1" applyFill="1" applyBorder="1" applyAlignment="1">
      <alignment horizontal="center"/>
    </xf>
    <xf numFmtId="0" fontId="6" fillId="6" borderId="39" xfId="1" applyNumberFormat="1" applyFont="1" applyFill="1" applyBorder="1" applyAlignment="1">
      <alignment horizontal="left" vertical="center"/>
    </xf>
    <xf numFmtId="0" fontId="1" fillId="2" borderId="0" xfId="0" applyFont="1" applyFill="1" applyAlignment="1" applyProtection="1">
      <alignment horizontal="center"/>
    </xf>
    <xf numFmtId="0" fontId="26" fillId="0" borderId="0" xfId="0" applyFont="1" applyProtection="1"/>
    <xf numFmtId="0" fontId="43" fillId="0" borderId="0" xfId="0" applyFont="1" applyProtection="1"/>
    <xf numFmtId="0" fontId="6" fillId="6" borderId="39" xfId="0" applyFont="1" applyFill="1" applyBorder="1" applyAlignment="1" applyProtection="1">
      <alignment horizontal="left" vertical="center"/>
    </xf>
    <xf numFmtId="44" fontId="6" fillId="6" borderId="39" xfId="1" applyFont="1" applyFill="1" applyBorder="1" applyAlignment="1" applyProtection="1">
      <alignment horizontal="left" vertical="center"/>
    </xf>
    <xf numFmtId="0" fontId="6" fillId="6" borderId="39" xfId="0" applyFont="1" applyFill="1" applyBorder="1" applyAlignment="1" applyProtection="1">
      <alignment horizontal="center" vertical="center"/>
    </xf>
    <xf numFmtId="44" fontId="6" fillId="6" borderId="39" xfId="1" applyFont="1" applyFill="1" applyBorder="1" applyAlignment="1" applyProtection="1">
      <alignment horizontal="center" vertical="center"/>
    </xf>
    <xf numFmtId="0" fontId="6" fillId="6" borderId="39" xfId="0" applyFont="1" applyFill="1" applyBorder="1" applyAlignment="1" applyProtection="1">
      <alignment horizontal="right" vertical="center"/>
    </xf>
    <xf numFmtId="0" fontId="34" fillId="11" borderId="0" xfId="0" applyFont="1" applyFill="1" applyProtection="1"/>
    <xf numFmtId="0" fontId="0" fillId="11" borderId="0" xfId="0" applyFill="1" applyProtection="1"/>
    <xf numFmtId="0" fontId="6" fillId="6" borderId="39" xfId="0" applyFont="1" applyFill="1" applyBorder="1" applyAlignment="1" applyProtection="1">
      <alignment horizontal="center"/>
    </xf>
    <xf numFmtId="0" fontId="6" fillId="0" borderId="0" xfId="0" applyFont="1" applyAlignment="1" applyProtection="1">
      <alignment horizontal="left"/>
    </xf>
    <xf numFmtId="44" fontId="5" fillId="0" borderId="0" xfId="1" applyFont="1" applyAlignment="1" applyProtection="1">
      <alignment horizontal="center"/>
    </xf>
    <xf numFmtId="44" fontId="5" fillId="0" borderId="0" xfId="0" applyNumberFormat="1" applyFont="1" applyProtection="1"/>
    <xf numFmtId="0" fontId="6" fillId="0" borderId="0" xfId="0" applyFont="1" applyProtection="1"/>
    <xf numFmtId="0" fontId="6" fillId="6" borderId="39" xfId="0" applyFont="1" applyFill="1" applyBorder="1" applyAlignment="1" applyProtection="1">
      <alignment horizontal="left"/>
    </xf>
    <xf numFmtId="44" fontId="6" fillId="6" borderId="39" xfId="1" applyFont="1" applyFill="1" applyBorder="1" applyAlignment="1" applyProtection="1">
      <alignment horizontal="left"/>
    </xf>
    <xf numFmtId="44" fontId="1" fillId="10" borderId="15" xfId="1" applyFont="1" applyFill="1" applyBorder="1" applyAlignment="1" applyProtection="1">
      <alignment vertical="center" wrapText="1"/>
      <protection locked="0"/>
    </xf>
    <xf numFmtId="0" fontId="1" fillId="10" borderId="15" xfId="0" applyFont="1" applyFill="1" applyBorder="1" applyAlignment="1" applyProtection="1">
      <alignment vertical="center" wrapText="1"/>
      <protection locked="0"/>
    </xf>
    <xf numFmtId="44" fontId="5" fillId="10" borderId="0" xfId="1" applyFont="1" applyFill="1" applyAlignment="1" applyProtection="1">
      <alignment horizontal="center"/>
      <protection locked="0"/>
    </xf>
    <xf numFmtId="0" fontId="5" fillId="10" borderId="0" xfId="1" applyNumberFormat="1" applyFont="1" applyFill="1" applyAlignment="1" applyProtection="1">
      <alignment horizontal="center"/>
      <protection locked="0"/>
    </xf>
    <xf numFmtId="0" fontId="5" fillId="10" borderId="0" xfId="0" applyFont="1" applyFill="1" applyProtection="1">
      <protection locked="0"/>
    </xf>
    <xf numFmtId="8" fontId="6" fillId="6" borderId="39" xfId="0" applyNumberFormat="1" applyFont="1" applyFill="1" applyBorder="1" applyAlignment="1" applyProtection="1">
      <alignment horizontal="center"/>
      <protection locked="0"/>
    </xf>
    <xf numFmtId="44" fontId="6" fillId="6" borderId="39" xfId="1" applyFont="1" applyFill="1" applyBorder="1" applyAlignment="1" applyProtection="1">
      <alignment horizontal="center"/>
    </xf>
    <xf numFmtId="0" fontId="5" fillId="0" borderId="0" xfId="0" applyFont="1" applyFill="1" applyProtection="1"/>
    <xf numFmtId="0" fontId="6" fillId="10" borderId="39" xfId="0" applyFont="1" applyFill="1" applyBorder="1" applyAlignment="1" applyProtection="1">
      <alignment horizontal="center" vertical="center"/>
      <protection locked="0"/>
    </xf>
    <xf numFmtId="0" fontId="6" fillId="6" borderId="39" xfId="0" applyFont="1" applyFill="1" applyBorder="1" applyAlignment="1">
      <alignment horizontal="left" vertical="center" indent="3"/>
    </xf>
    <xf numFmtId="0" fontId="6" fillId="6" borderId="39" xfId="1" applyNumberFormat="1" applyFont="1" applyFill="1" applyBorder="1" applyAlignment="1" applyProtection="1">
      <alignment horizontal="left" vertical="center"/>
    </xf>
    <xf numFmtId="0" fontId="45" fillId="0" borderId="0" xfId="0" applyFont="1"/>
    <xf numFmtId="0" fontId="6" fillId="3" borderId="0" xfId="0" applyFont="1" applyFill="1" applyAlignment="1" applyProtection="1">
      <alignment horizontal="left" vertical="top" wrapText="1"/>
    </xf>
    <xf numFmtId="0" fontId="47" fillId="2" borderId="0" xfId="0" applyFont="1" applyFill="1" applyAlignment="1">
      <alignment horizontal="center" vertical="center"/>
    </xf>
    <xf numFmtId="0" fontId="22" fillId="3" borderId="0" xfId="0" applyFont="1" applyFill="1" applyBorder="1" applyAlignment="1">
      <alignment horizontal="center" wrapText="1"/>
    </xf>
    <xf numFmtId="0" fontId="21" fillId="0" borderId="0" xfId="0" applyFont="1" applyAlignment="1" applyProtection="1">
      <alignment horizontal="center"/>
    </xf>
    <xf numFmtId="0" fontId="27" fillId="0" borderId="0" xfId="0" applyFont="1" applyProtection="1"/>
    <xf numFmtId="0" fontId="26" fillId="3" borderId="0" xfId="0" applyFont="1" applyFill="1" applyBorder="1" applyAlignment="1" applyProtection="1">
      <alignment horizontal="center" wrapText="1"/>
    </xf>
    <xf numFmtId="0" fontId="5" fillId="0" borderId="0" xfId="0" applyFont="1" applyAlignment="1" applyProtection="1">
      <alignment horizontal="left" vertical="center" wrapText="1"/>
    </xf>
    <xf numFmtId="0" fontId="6" fillId="3" borderId="0" xfId="0" applyFont="1" applyFill="1" applyAlignment="1" applyProtection="1">
      <alignment horizontal="left" vertical="top" wrapText="1"/>
    </xf>
    <xf numFmtId="10" fontId="6" fillId="8" borderId="39" xfId="2" applyNumberFormat="1" applyFont="1" applyFill="1" applyBorder="1" applyProtection="1"/>
    <xf numFmtId="1" fontId="6" fillId="8" borderId="39" xfId="2" applyNumberFormat="1" applyFont="1" applyFill="1" applyBorder="1" applyProtection="1"/>
    <xf numFmtId="0" fontId="5" fillId="0" borderId="0" xfId="0" applyFont="1" applyAlignment="1" applyProtection="1">
      <alignment horizontal="left" vertical="center" wrapText="1"/>
    </xf>
    <xf numFmtId="0" fontId="6" fillId="8" borderId="39" xfId="0" applyFont="1" applyFill="1" applyBorder="1" applyAlignment="1">
      <alignment horizontal="right"/>
    </xf>
    <xf numFmtId="0" fontId="27" fillId="3" borderId="0" xfId="0" applyFont="1" applyFill="1" applyBorder="1" applyAlignment="1" applyProtection="1">
      <alignment horizontal="center" wrapText="1"/>
      <protection locked="0"/>
    </xf>
    <xf numFmtId="0" fontId="5" fillId="5" borderId="58" xfId="0" applyFont="1" applyFill="1" applyBorder="1" applyAlignment="1" applyProtection="1">
      <alignment horizontal="centerContinuous" vertical="center"/>
    </xf>
    <xf numFmtId="0" fontId="5" fillId="0" borderId="0" xfId="0" applyFont="1" applyAlignment="1" applyProtection="1">
      <alignment vertical="center" wrapText="1"/>
    </xf>
    <xf numFmtId="0" fontId="5" fillId="0" borderId="0" xfId="0" applyFont="1" applyAlignment="1" applyProtection="1">
      <alignment horizontal="left" vertical="center"/>
    </xf>
    <xf numFmtId="0" fontId="6" fillId="6" borderId="39" xfId="0" applyFont="1" applyFill="1" applyBorder="1" applyAlignment="1">
      <alignment horizontal="center"/>
    </xf>
    <xf numFmtId="44" fontId="5" fillId="0" borderId="0" xfId="1" applyFont="1" applyAlignment="1">
      <alignment horizontal="center"/>
    </xf>
    <xf numFmtId="8" fontId="6" fillId="6" borderId="39" xfId="0" applyNumberFormat="1" applyFont="1" applyFill="1" applyBorder="1" applyAlignment="1">
      <alignment horizontal="center"/>
    </xf>
    <xf numFmtId="10" fontId="6" fillId="6" borderId="39" xfId="2" applyNumberFormat="1" applyFont="1" applyFill="1" applyBorder="1" applyAlignment="1">
      <alignment horizontal="center"/>
    </xf>
    <xf numFmtId="0" fontId="5" fillId="0" borderId="0" xfId="0" applyFont="1" applyAlignment="1">
      <alignment vertical="center" wrapText="1"/>
    </xf>
    <xf numFmtId="0" fontId="6" fillId="0" borderId="0" xfId="0" applyFont="1" applyAlignment="1">
      <alignment horizontal="left" indent="1"/>
    </xf>
    <xf numFmtId="0" fontId="5" fillId="0" borderId="1" xfId="0" applyFont="1" applyBorder="1" applyAlignment="1">
      <alignment vertical="center"/>
    </xf>
    <xf numFmtId="0" fontId="6" fillId="0" borderId="1" xfId="0" applyFont="1" applyBorder="1" applyAlignment="1">
      <alignment vertical="center"/>
    </xf>
    <xf numFmtId="0" fontId="18" fillId="9" borderId="13" xfId="0" applyFont="1" applyFill="1" applyBorder="1" applyAlignment="1">
      <alignment vertical="center"/>
    </xf>
    <xf numFmtId="2" fontId="18" fillId="9" borderId="73" xfId="0" applyNumberFormat="1" applyFont="1" applyFill="1" applyBorder="1" applyAlignment="1">
      <alignment horizontal="center" vertical="center"/>
    </xf>
    <xf numFmtId="0" fontId="5" fillId="0" borderId="0" xfId="0" applyFont="1" applyAlignment="1" applyProtection="1">
      <alignment vertical="center"/>
    </xf>
    <xf numFmtId="0" fontId="6" fillId="0" borderId="0" xfId="0" applyFont="1" applyAlignment="1">
      <alignment horizontal="right" vertical="center"/>
    </xf>
    <xf numFmtId="44" fontId="5" fillId="0" borderId="0" xfId="1" applyFont="1" applyAlignment="1">
      <alignment horizontal="center" vertical="center"/>
    </xf>
    <xf numFmtId="44" fontId="5" fillId="12" borderId="0" xfId="1" applyFont="1" applyFill="1" applyAlignment="1" applyProtection="1">
      <alignment horizontal="center"/>
      <protection locked="0"/>
    </xf>
    <xf numFmtId="2" fontId="34" fillId="0" borderId="1" xfId="2" applyNumberFormat="1" applyFont="1" applyBorder="1" applyAlignment="1" applyProtection="1">
      <alignment horizontal="center" vertical="center"/>
    </xf>
    <xf numFmtId="9" fontId="6" fillId="6" borderId="39" xfId="2" applyFont="1" applyFill="1" applyBorder="1" applyAlignment="1" applyProtection="1">
      <alignment horizontal="center"/>
      <protection locked="0"/>
    </xf>
    <xf numFmtId="2" fontId="27" fillId="13" borderId="1" xfId="0" applyNumberFormat="1" applyFont="1" applyFill="1" applyBorder="1" applyAlignment="1" applyProtection="1">
      <alignment horizontal="center" vertical="center"/>
      <protection locked="0"/>
    </xf>
    <xf numFmtId="2" fontId="27" fillId="13" borderId="1" xfId="2" applyNumberFormat="1" applyFont="1" applyFill="1" applyBorder="1" applyAlignment="1" applyProtection="1">
      <alignment horizontal="center" vertical="center"/>
      <protection locked="0"/>
    </xf>
    <xf numFmtId="0" fontId="27" fillId="13" borderId="1" xfId="0" applyFont="1" applyFill="1" applyBorder="1" applyAlignment="1" applyProtection="1">
      <alignment horizontal="center" vertical="center"/>
      <protection locked="0"/>
    </xf>
    <xf numFmtId="1" fontId="27" fillId="14" borderId="1" xfId="2" applyNumberFormat="1" applyFont="1" applyFill="1" applyBorder="1" applyAlignment="1" applyProtection="1">
      <alignment horizontal="center" vertical="center"/>
      <protection locked="0"/>
    </xf>
    <xf numFmtId="10" fontId="6" fillId="6" borderId="39" xfId="2" applyNumberFormat="1" applyFont="1" applyFill="1" applyBorder="1" applyAlignment="1" applyProtection="1">
      <alignment horizontal="center"/>
    </xf>
    <xf numFmtId="0" fontId="5" fillId="3" borderId="2" xfId="0" applyFont="1" applyFill="1" applyBorder="1" applyProtection="1"/>
    <xf numFmtId="0" fontId="5" fillId="0" borderId="2" xfId="0" applyFont="1" applyBorder="1" applyProtection="1">
      <protection locked="0"/>
    </xf>
    <xf numFmtId="0" fontId="5" fillId="0" borderId="0" xfId="0" applyFont="1" applyBorder="1" applyAlignment="1">
      <alignment horizontal="center" vertical="center" wrapText="1"/>
    </xf>
    <xf numFmtId="10" fontId="6" fillId="0" borderId="1" xfId="1" applyNumberFormat="1" applyFont="1" applyBorder="1" applyAlignment="1">
      <alignment horizontal="center" vertical="center"/>
    </xf>
    <xf numFmtId="10" fontId="6" fillId="0" borderId="0" xfId="1" applyNumberFormat="1" applyFont="1" applyBorder="1" applyAlignment="1">
      <alignment horizontal="center" vertical="center"/>
    </xf>
    <xf numFmtId="8" fontId="6" fillId="0" borderId="1" xfId="1" applyNumberFormat="1" applyFont="1" applyBorder="1" applyAlignment="1">
      <alignment horizontal="center" vertical="center"/>
    </xf>
    <xf numFmtId="0" fontId="18" fillId="2" borderId="0" xfId="0" applyFont="1" applyFill="1" applyBorder="1" applyAlignment="1">
      <alignment horizontal="center" vertical="center" wrapText="1"/>
    </xf>
    <xf numFmtId="1" fontId="6" fillId="0" borderId="1" xfId="1" applyNumberFormat="1" applyFont="1" applyBorder="1" applyAlignment="1">
      <alignment horizontal="center" vertical="center"/>
    </xf>
    <xf numFmtId="0" fontId="6" fillId="0" borderId="0" xfId="0" applyFont="1" applyAlignment="1" applyProtection="1">
      <alignment horizontal="left" indent="1"/>
    </xf>
    <xf numFmtId="0" fontId="6" fillId="8" borderId="0" xfId="0" applyFont="1" applyFill="1" applyBorder="1" applyAlignment="1">
      <alignment horizontal="right"/>
    </xf>
    <xf numFmtId="9" fontId="6" fillId="8" borderId="0" xfId="0" applyNumberFormat="1" applyFont="1" applyFill="1" applyBorder="1" applyProtection="1">
      <protection locked="0"/>
    </xf>
    <xf numFmtId="2" fontId="6" fillId="0" borderId="1" xfId="1" applyNumberFormat="1" applyFont="1" applyBorder="1" applyAlignment="1">
      <alignment horizontal="center" vertical="center"/>
    </xf>
    <xf numFmtId="0" fontId="6" fillId="6" borderId="0" xfId="0" applyFont="1" applyFill="1" applyBorder="1" applyAlignment="1" applyProtection="1">
      <alignment horizontal="center"/>
    </xf>
    <xf numFmtId="9" fontId="6" fillId="6" borderId="0" xfId="0" applyNumberFormat="1" applyFont="1" applyFill="1" applyBorder="1" applyAlignment="1" applyProtection="1">
      <alignment horizontal="center"/>
      <protection locked="0"/>
    </xf>
    <xf numFmtId="9" fontId="6" fillId="6" borderId="0" xfId="2" applyFont="1" applyFill="1" applyBorder="1" applyAlignment="1" applyProtection="1">
      <alignment horizontal="center"/>
    </xf>
    <xf numFmtId="0" fontId="6" fillId="6" borderId="0" xfId="0" applyFont="1" applyFill="1" applyBorder="1" applyAlignment="1" applyProtection="1">
      <alignment horizontal="right" vertical="center"/>
    </xf>
    <xf numFmtId="0" fontId="6" fillId="6" borderId="0" xfId="0" applyFont="1" applyFill="1" applyBorder="1" applyAlignment="1" applyProtection="1">
      <alignment horizontal="center" vertical="center"/>
    </xf>
    <xf numFmtId="0" fontId="6" fillId="6" borderId="0" xfId="0" applyFont="1" applyFill="1" applyBorder="1" applyAlignment="1">
      <alignment horizontal="center" vertical="center"/>
    </xf>
    <xf numFmtId="9" fontId="6" fillId="0" borderId="44" xfId="1" applyNumberFormat="1" applyFont="1" applyBorder="1" applyAlignment="1">
      <alignment horizontal="center"/>
    </xf>
    <xf numFmtId="0" fontId="5" fillId="0" borderId="0" xfId="0" applyFont="1" applyAlignment="1" applyProtection="1">
      <alignment horizontal="left" vertical="center" wrapText="1"/>
    </xf>
    <xf numFmtId="0" fontId="5" fillId="0" borderId="47" xfId="0" applyFont="1" applyBorder="1" applyAlignment="1" applyProtection="1">
      <alignment horizontal="left" wrapText="1"/>
    </xf>
    <xf numFmtId="0" fontId="5" fillId="0" borderId="48" xfId="0" applyFont="1" applyBorder="1" applyAlignment="1" applyProtection="1">
      <alignment horizontal="left" wrapText="1"/>
    </xf>
    <xf numFmtId="0" fontId="5" fillId="0" borderId="49" xfId="0" applyFont="1" applyBorder="1" applyAlignment="1" applyProtection="1">
      <alignment horizontal="left" wrapText="1"/>
    </xf>
    <xf numFmtId="0" fontId="5" fillId="0" borderId="50" xfId="0" applyFont="1" applyBorder="1" applyAlignment="1" applyProtection="1">
      <alignment horizontal="left" wrapText="1"/>
    </xf>
    <xf numFmtId="0" fontId="5" fillId="0" borderId="51" xfId="0" applyFont="1" applyBorder="1" applyAlignment="1" applyProtection="1">
      <alignment horizontal="left" wrapText="1"/>
    </xf>
    <xf numFmtId="0" fontId="5" fillId="0" borderId="52" xfId="0" applyFont="1" applyBorder="1" applyAlignment="1" applyProtection="1">
      <alignment horizontal="left" wrapText="1"/>
    </xf>
    <xf numFmtId="0" fontId="20" fillId="8" borderId="42" xfId="0" applyFont="1" applyFill="1" applyBorder="1" applyAlignment="1" applyProtection="1">
      <alignment horizontal="center" vertical="center" wrapText="1"/>
    </xf>
    <xf numFmtId="0" fontId="20" fillId="8" borderId="43" xfId="0" applyFont="1" applyFill="1" applyBorder="1" applyAlignment="1" applyProtection="1">
      <alignment horizontal="center" vertical="center" wrapText="1"/>
    </xf>
    <xf numFmtId="0" fontId="0" fillId="0" borderId="3"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44" xfId="0" applyBorder="1" applyAlignment="1" applyProtection="1">
      <alignment horizontal="center"/>
      <protection locked="0"/>
    </xf>
    <xf numFmtId="0" fontId="0" fillId="0" borderId="45"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46" xfId="0" applyBorder="1" applyAlignment="1" applyProtection="1">
      <alignment horizontal="center"/>
      <protection locked="0"/>
    </xf>
    <xf numFmtId="0" fontId="5" fillId="0" borderId="0" xfId="0" applyFont="1" applyAlignment="1" applyProtection="1">
      <alignment horizontal="left" wrapText="1"/>
    </xf>
    <xf numFmtId="0" fontId="6" fillId="3"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27" fillId="3" borderId="64" xfId="0" applyFont="1" applyFill="1" applyBorder="1" applyAlignment="1" applyProtection="1">
      <alignment horizontal="center" wrapText="1"/>
      <protection locked="0"/>
    </xf>
    <xf numFmtId="0" fontId="27" fillId="3" borderId="65" xfId="0" applyFont="1" applyFill="1" applyBorder="1" applyAlignment="1" applyProtection="1">
      <alignment horizontal="center" wrapText="1"/>
      <protection locked="0"/>
    </xf>
    <xf numFmtId="0" fontId="27" fillId="3" borderId="66" xfId="0" applyFont="1" applyFill="1" applyBorder="1" applyAlignment="1" applyProtection="1">
      <alignment horizontal="center" wrapText="1"/>
      <protection locked="0"/>
    </xf>
    <xf numFmtId="44" fontId="5" fillId="0" borderId="82" xfId="1" applyFont="1" applyBorder="1" applyAlignment="1" applyProtection="1">
      <alignment horizontal="center" vertical="center" wrapText="1"/>
      <protection locked="0"/>
    </xf>
    <xf numFmtId="44" fontId="5" fillId="0" borderId="83" xfId="1" applyFont="1" applyBorder="1" applyAlignment="1" applyProtection="1">
      <alignment horizontal="center" vertical="center" wrapText="1"/>
      <protection locked="0"/>
    </xf>
    <xf numFmtId="44" fontId="5" fillId="0" borderId="84" xfId="1" applyFont="1" applyBorder="1" applyAlignment="1" applyProtection="1">
      <alignment horizontal="center" vertical="center" wrapText="1"/>
      <protection locked="0"/>
    </xf>
    <xf numFmtId="0" fontId="20" fillId="8" borderId="42" xfId="0" applyFont="1" applyFill="1" applyBorder="1" applyAlignment="1">
      <alignment horizontal="center" vertical="center" wrapText="1"/>
    </xf>
    <xf numFmtId="0" fontId="20" fillId="8" borderId="43" xfId="0" applyFont="1" applyFill="1" applyBorder="1" applyAlignment="1">
      <alignment horizontal="center" vertical="center" wrapText="1"/>
    </xf>
    <xf numFmtId="0" fontId="5" fillId="0" borderId="47" xfId="0" applyFont="1" applyBorder="1" applyAlignment="1">
      <alignment horizontal="left" wrapText="1"/>
    </xf>
    <xf numFmtId="0" fontId="5" fillId="0" borderId="48" xfId="0" applyFont="1" applyBorder="1" applyAlignment="1">
      <alignment horizontal="left" wrapText="1"/>
    </xf>
    <xf numFmtId="0" fontId="5" fillId="0" borderId="49" xfId="0" applyFont="1" applyBorder="1" applyAlignment="1">
      <alignment horizontal="left" wrapText="1"/>
    </xf>
    <xf numFmtId="0" fontId="5" fillId="0" borderId="50" xfId="0" applyFont="1" applyBorder="1" applyAlignment="1">
      <alignment horizontal="left" wrapText="1"/>
    </xf>
    <xf numFmtId="0" fontId="5" fillId="0" borderId="51" xfId="0" applyFont="1" applyBorder="1" applyAlignment="1">
      <alignment horizontal="left" wrapText="1"/>
    </xf>
    <xf numFmtId="0" fontId="5" fillId="0" borderId="52" xfId="0" applyFont="1" applyBorder="1" applyAlignment="1">
      <alignment horizontal="left" wrapText="1"/>
    </xf>
    <xf numFmtId="0" fontId="32" fillId="0" borderId="0" xfId="0" applyFont="1" applyBorder="1" applyAlignment="1">
      <alignment horizontal="center" vertical="center" wrapText="1"/>
    </xf>
    <xf numFmtId="0" fontId="5" fillId="0" borderId="3" xfId="0" applyFont="1" applyBorder="1" applyAlignment="1" applyProtection="1">
      <alignment horizontal="left" vertical="top"/>
      <protection locked="0"/>
    </xf>
    <xf numFmtId="0" fontId="5" fillId="0" borderId="41" xfId="0" applyFont="1" applyBorder="1" applyAlignment="1" applyProtection="1">
      <alignment horizontal="left" vertical="top"/>
      <protection locked="0"/>
    </xf>
    <xf numFmtId="0" fontId="5" fillId="0" borderId="44"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75" xfId="0" applyFont="1" applyBorder="1" applyAlignment="1" applyProtection="1">
      <alignment horizontal="left" vertical="top"/>
      <protection locked="0"/>
    </xf>
    <xf numFmtId="0" fontId="5" fillId="0" borderId="45" xfId="0" applyFont="1" applyBorder="1" applyAlignment="1" applyProtection="1">
      <alignment horizontal="left" vertical="top"/>
      <protection locked="0"/>
    </xf>
    <xf numFmtId="0" fontId="5" fillId="0" borderId="40" xfId="0" applyFont="1" applyBorder="1" applyAlignment="1" applyProtection="1">
      <alignment horizontal="left" vertical="top"/>
      <protection locked="0"/>
    </xf>
    <xf numFmtId="0" fontId="5" fillId="0" borderId="46" xfId="0" applyFont="1" applyBorder="1" applyAlignment="1" applyProtection="1">
      <alignment horizontal="left" vertical="top"/>
      <protection locked="0"/>
    </xf>
    <xf numFmtId="0" fontId="39" fillId="0" borderId="0" xfId="0" applyFont="1" applyBorder="1" applyAlignment="1">
      <alignment horizontal="left" wrapText="1"/>
    </xf>
    <xf numFmtId="0" fontId="5" fillId="0" borderId="3"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75"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18" fillId="2" borderId="8" xfId="0" applyFont="1" applyFill="1" applyBorder="1" applyAlignment="1" applyProtection="1">
      <alignment horizontal="center" vertical="center" wrapText="1"/>
    </xf>
    <xf numFmtId="0" fontId="18" fillId="2" borderId="14"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xf>
    <xf numFmtId="0" fontId="18" fillId="2" borderId="5" xfId="0"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2" fillId="3" borderId="64" xfId="0" applyFont="1" applyFill="1" applyBorder="1" applyAlignment="1" applyProtection="1">
      <alignment horizontal="center" wrapText="1"/>
      <protection locked="0"/>
    </xf>
    <xf numFmtId="0" fontId="22" fillId="3" borderId="65" xfId="0" applyFont="1" applyFill="1" applyBorder="1" applyAlignment="1" applyProtection="1">
      <alignment horizontal="center" wrapText="1"/>
      <protection locked="0"/>
    </xf>
    <xf numFmtId="0" fontId="22" fillId="3" borderId="66" xfId="0" applyFont="1" applyFill="1" applyBorder="1" applyAlignment="1" applyProtection="1">
      <alignment horizontal="center" wrapText="1"/>
      <protection locked="0"/>
    </xf>
    <xf numFmtId="0" fontId="6" fillId="8" borderId="42" xfId="0" applyFont="1" applyFill="1" applyBorder="1" applyAlignment="1">
      <alignment horizontal="center" vertical="center" wrapText="1"/>
    </xf>
    <xf numFmtId="0" fontId="6" fillId="8" borderId="43" xfId="0" applyFont="1" applyFill="1" applyBorder="1" applyAlignment="1">
      <alignment horizontal="center" vertical="center" wrapText="1"/>
    </xf>
    <xf numFmtId="0" fontId="22" fillId="3" borderId="67" xfId="0" applyFont="1" applyFill="1" applyBorder="1" applyAlignment="1" applyProtection="1">
      <alignment horizontal="center" wrapText="1"/>
      <protection locked="0"/>
    </xf>
    <xf numFmtId="0" fontId="22" fillId="3" borderId="60" xfId="0" applyFont="1" applyFill="1" applyBorder="1" applyAlignment="1" applyProtection="1">
      <alignment horizontal="center" wrapText="1"/>
      <protection locked="0"/>
    </xf>
    <xf numFmtId="0" fontId="22" fillId="3" borderId="61" xfId="0" applyFont="1" applyFill="1" applyBorder="1" applyAlignment="1" applyProtection="1">
      <alignment horizontal="center" wrapText="1"/>
      <protection locked="0"/>
    </xf>
    <xf numFmtId="0" fontId="22" fillId="3" borderId="68" xfId="0" applyFont="1" applyFill="1" applyBorder="1" applyAlignment="1" applyProtection="1">
      <alignment horizontal="center" wrapText="1"/>
      <protection locked="0"/>
    </xf>
    <xf numFmtId="0" fontId="22" fillId="3" borderId="62" xfId="0" applyFont="1" applyFill="1" applyBorder="1" applyAlignment="1" applyProtection="1">
      <alignment horizontal="center" wrapText="1"/>
      <protection locked="0"/>
    </xf>
    <xf numFmtId="0" fontId="22" fillId="3" borderId="63" xfId="0" applyFont="1" applyFill="1" applyBorder="1" applyAlignment="1" applyProtection="1">
      <alignment horizontal="center" wrapText="1"/>
      <protection locked="0"/>
    </xf>
    <xf numFmtId="0" fontId="27" fillId="3" borderId="0" xfId="0" applyFont="1" applyFill="1" applyBorder="1" applyAlignment="1" applyProtection="1">
      <alignment horizontal="left"/>
    </xf>
    <xf numFmtId="0" fontId="27" fillId="3" borderId="0" xfId="0" applyFont="1" applyFill="1" applyBorder="1" applyAlignment="1" applyProtection="1">
      <alignment horizontal="left" wrapTex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3"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21" fillId="0" borderId="0" xfId="0" applyFont="1" applyAlignment="1">
      <alignment horizontal="left" vertical="center" wrapText="1"/>
    </xf>
    <xf numFmtId="0" fontId="1" fillId="0" borderId="53" xfId="0" applyFont="1" applyBorder="1" applyAlignment="1" applyProtection="1">
      <alignment horizontal="left" vertical="center" wrapText="1"/>
      <protection locked="0"/>
    </xf>
    <xf numFmtId="0" fontId="1" fillId="0" borderId="54" xfId="0" applyFont="1" applyBorder="1" applyAlignment="1" applyProtection="1">
      <alignment horizontal="left" vertical="center" wrapText="1"/>
      <protection locked="0"/>
    </xf>
    <xf numFmtId="0" fontId="1" fillId="0" borderId="55" xfId="0" applyFont="1" applyBorder="1" applyAlignment="1" applyProtection="1">
      <alignment horizontal="left" vertical="center" wrapText="1"/>
      <protection locked="0"/>
    </xf>
    <xf numFmtId="0" fontId="1" fillId="0" borderId="0" xfId="0" applyFont="1" applyAlignment="1">
      <alignment horizontal="left" vertical="center" wrapTex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27" fillId="3" borderId="64" xfId="0" applyFont="1" applyFill="1" applyBorder="1" applyAlignment="1" applyProtection="1">
      <alignment horizontal="left" wrapText="1"/>
      <protection locked="0"/>
    </xf>
    <xf numFmtId="0" fontId="27" fillId="3" borderId="65" xfId="0" applyFont="1" applyFill="1" applyBorder="1" applyAlignment="1" applyProtection="1">
      <alignment horizontal="left" wrapText="1"/>
      <protection locked="0"/>
    </xf>
    <xf numFmtId="0" fontId="27" fillId="3" borderId="66" xfId="0" applyFont="1" applyFill="1" applyBorder="1" applyAlignment="1" applyProtection="1">
      <alignment horizontal="left" wrapText="1"/>
      <protection locked="0"/>
    </xf>
    <xf numFmtId="0" fontId="27" fillId="3" borderId="64" xfId="0" applyFont="1" applyFill="1" applyBorder="1" applyAlignment="1" applyProtection="1">
      <alignment horizontal="left"/>
      <protection locked="0"/>
    </xf>
    <xf numFmtId="0" fontId="27" fillId="3" borderId="65" xfId="0" applyFont="1" applyFill="1" applyBorder="1" applyAlignment="1" applyProtection="1">
      <alignment horizontal="left"/>
      <protection locked="0"/>
    </xf>
    <xf numFmtId="0" fontId="27" fillId="3" borderId="66" xfId="0" applyFont="1" applyFill="1" applyBorder="1" applyAlignment="1" applyProtection="1">
      <alignment horizontal="left"/>
      <protection locked="0"/>
    </xf>
    <xf numFmtId="0" fontId="27" fillId="0" borderId="53" xfId="0" applyFont="1" applyBorder="1" applyAlignment="1" applyProtection="1">
      <alignment horizontal="left" vertical="center" wrapText="1"/>
    </xf>
    <xf numFmtId="0" fontId="27" fillId="0" borderId="54" xfId="0" applyFont="1" applyBorder="1" applyAlignment="1" applyProtection="1">
      <alignment horizontal="left" vertical="center" wrapText="1"/>
    </xf>
    <xf numFmtId="0" fontId="27" fillId="0" borderId="55" xfId="0" applyFont="1" applyBorder="1" applyAlignment="1" applyProtection="1">
      <alignment horizontal="left" vertical="center" wrapText="1"/>
    </xf>
    <xf numFmtId="0" fontId="5" fillId="0" borderId="0" xfId="0" applyFont="1" applyAlignment="1">
      <alignment horizontal="left" vertical="center" wrapText="1" indent="1"/>
    </xf>
    <xf numFmtId="0" fontId="6" fillId="8" borderId="42" xfId="0" applyFont="1" applyFill="1" applyBorder="1" applyAlignment="1" applyProtection="1">
      <alignment horizontal="center" vertical="center" wrapText="1"/>
    </xf>
    <xf numFmtId="0" fontId="6" fillId="8" borderId="43" xfId="0" applyFont="1" applyFill="1" applyBorder="1" applyAlignment="1" applyProtection="1">
      <alignment horizontal="center" vertical="center" wrapText="1"/>
    </xf>
    <xf numFmtId="0" fontId="27" fillId="15" borderId="85" xfId="0" applyFont="1" applyFill="1" applyBorder="1" applyAlignment="1">
      <alignment horizontal="center" vertical="center" wrapText="1"/>
    </xf>
    <xf numFmtId="0" fontId="27" fillId="15" borderId="86" xfId="0" applyFont="1" applyFill="1" applyBorder="1" applyAlignment="1">
      <alignment horizontal="center" vertical="center" wrapText="1"/>
    </xf>
    <xf numFmtId="0" fontId="27" fillId="15" borderId="87" xfId="0" applyFont="1" applyFill="1" applyBorder="1" applyAlignment="1">
      <alignment horizontal="center" vertical="center" wrapText="1"/>
    </xf>
    <xf numFmtId="0" fontId="18" fillId="2" borderId="0" xfId="0" applyFont="1" applyFill="1" applyBorder="1" applyAlignment="1" applyProtection="1">
      <alignment horizontal="center" vertical="center" wrapText="1"/>
    </xf>
    <xf numFmtId="0" fontId="18" fillId="2" borderId="62" xfId="0" applyFont="1" applyFill="1" applyBorder="1" applyAlignment="1" applyProtection="1">
      <alignment horizontal="center" vertical="center" wrapText="1"/>
    </xf>
    <xf numFmtId="0" fontId="18" fillId="2" borderId="41" xfId="0" applyFont="1" applyFill="1" applyBorder="1" applyAlignment="1" applyProtection="1">
      <alignment horizontal="center" vertical="center" wrapText="1"/>
    </xf>
    <xf numFmtId="0" fontId="18" fillId="2" borderId="68" xfId="0" applyFont="1" applyFill="1" applyBorder="1" applyAlignment="1" applyProtection="1">
      <alignment horizontal="center" vertical="center" wrapText="1"/>
    </xf>
    <xf numFmtId="44" fontId="5" fillId="5" borderId="88" xfId="0" applyNumberFormat="1" applyFont="1" applyFill="1" applyBorder="1" applyAlignment="1">
      <alignment horizontal="center" vertical="center"/>
    </xf>
    <xf numFmtId="0" fontId="27" fillId="3" borderId="64" xfId="0" applyFont="1" applyFill="1" applyBorder="1" applyAlignment="1">
      <alignment horizontal="left" wrapText="1"/>
    </xf>
    <xf numFmtId="0" fontId="27" fillId="3" borderId="65" xfId="0" applyFont="1" applyFill="1" applyBorder="1" applyAlignment="1">
      <alignment horizontal="left" wrapText="1"/>
    </xf>
    <xf numFmtId="0" fontId="27" fillId="3" borderId="66" xfId="0" applyFont="1" applyFill="1" applyBorder="1" applyAlignment="1">
      <alignment horizontal="left" wrapText="1"/>
    </xf>
    <xf numFmtId="0" fontId="5" fillId="0" borderId="0" xfId="0" applyFont="1" applyAlignment="1" applyProtection="1">
      <alignment horizontal="left" wrapText="1"/>
      <protection locked="0"/>
    </xf>
    <xf numFmtId="0" fontId="5" fillId="0" borderId="69" xfId="0" applyFont="1" applyBorder="1" applyAlignment="1">
      <alignment horizontal="left" vertical="center" wrapText="1"/>
    </xf>
    <xf numFmtId="0" fontId="5" fillId="0" borderId="39" xfId="0" applyFont="1" applyBorder="1" applyAlignment="1">
      <alignment horizontal="left" vertical="center" wrapText="1"/>
    </xf>
    <xf numFmtId="0" fontId="5" fillId="0" borderId="70" xfId="0" applyFont="1" applyBorder="1" applyAlignment="1">
      <alignment horizontal="left" vertical="center" wrapText="1"/>
    </xf>
    <xf numFmtId="0" fontId="33" fillId="0" borderId="0" xfId="0" applyFont="1" applyAlignment="1">
      <alignment horizontal="left" vertical="center" wrapText="1"/>
    </xf>
    <xf numFmtId="0" fontId="5" fillId="8" borderId="42" xfId="0" applyFont="1" applyFill="1" applyBorder="1" applyAlignment="1">
      <alignment horizontal="center" vertical="center" wrapText="1"/>
    </xf>
    <xf numFmtId="0" fontId="5" fillId="8" borderId="4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6" xfId="0" applyFont="1" applyBorder="1" applyAlignment="1">
      <alignment horizontal="center" vertical="center" wrapText="1"/>
    </xf>
    <xf numFmtId="0" fontId="28" fillId="2" borderId="1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8" fillId="2" borderId="74" xfId="0" applyFont="1" applyFill="1" applyBorder="1" applyAlignment="1" applyProtection="1">
      <alignment horizontal="center" vertical="center" wrapText="1"/>
    </xf>
    <xf numFmtId="0" fontId="28" fillId="2" borderId="71" xfId="0" applyFont="1" applyFill="1" applyBorder="1" applyAlignment="1" applyProtection="1">
      <alignment horizontal="center" vertical="center" wrapText="1"/>
    </xf>
    <xf numFmtId="0" fontId="28" fillId="2" borderId="72" xfId="0" applyFont="1" applyFill="1" applyBorder="1" applyAlignment="1" applyProtection="1">
      <alignment horizontal="center" vertical="center" wrapText="1"/>
    </xf>
    <xf numFmtId="0" fontId="28" fillId="2" borderId="73" xfId="0" applyFont="1" applyFill="1" applyBorder="1" applyAlignment="1" applyProtection="1">
      <alignment horizontal="center" vertical="center" wrapText="1"/>
    </xf>
    <xf numFmtId="0" fontId="28" fillId="2" borderId="11" xfId="0" applyFont="1" applyFill="1" applyBorder="1" applyAlignment="1" applyProtection="1">
      <alignment horizontal="center"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14" fontId="29" fillId="2" borderId="0" xfId="0" applyNumberFormat="1" applyFont="1" applyFill="1" applyBorder="1" applyAlignment="1">
      <alignment horizontal="center"/>
    </xf>
    <xf numFmtId="49" fontId="29" fillId="2" borderId="0" xfId="0" applyNumberFormat="1" applyFont="1" applyFill="1" applyBorder="1" applyAlignment="1">
      <alignment horizontal="center"/>
    </xf>
    <xf numFmtId="0" fontId="18" fillId="2" borderId="74"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4"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78" xfId="0" applyFont="1" applyFill="1" applyBorder="1" applyAlignment="1">
      <alignment horizontal="left" vertical="center"/>
    </xf>
    <xf numFmtId="0" fontId="18" fillId="2" borderId="79" xfId="0" applyFont="1" applyFill="1" applyBorder="1" applyAlignment="1">
      <alignment horizontal="left" vertical="center"/>
    </xf>
    <xf numFmtId="0" fontId="18" fillId="2" borderId="80" xfId="0" applyFont="1" applyFill="1" applyBorder="1" applyAlignment="1">
      <alignment horizontal="left" vertical="center"/>
    </xf>
    <xf numFmtId="0" fontId="18" fillId="2" borderId="81" xfId="0" applyFont="1" applyFill="1" applyBorder="1" applyAlignment="1">
      <alignment horizontal="left" vertical="center"/>
    </xf>
    <xf numFmtId="0" fontId="5" fillId="0" borderId="64" xfId="0" applyFont="1" applyFill="1" applyBorder="1" applyAlignment="1" applyProtection="1">
      <alignment horizontal="left" vertical="center" wrapText="1"/>
    </xf>
    <xf numFmtId="0" fontId="5" fillId="0" borderId="66" xfId="0" applyFont="1" applyFill="1" applyBorder="1" applyAlignment="1" applyProtection="1">
      <alignment horizontal="left" vertical="center" wrapText="1"/>
    </xf>
    <xf numFmtId="0" fontId="18" fillId="2" borderId="0" xfId="0" applyFont="1" applyFill="1" applyBorder="1" applyAlignment="1">
      <alignment horizontal="center" vertical="center" wrapText="1"/>
    </xf>
    <xf numFmtId="0" fontId="18" fillId="2" borderId="75" xfId="0" applyFont="1" applyFill="1" applyBorder="1" applyAlignment="1">
      <alignment horizontal="center" vertical="center" wrapText="1"/>
    </xf>
    <xf numFmtId="0" fontId="18" fillId="2" borderId="0" xfId="0" applyFont="1" applyFill="1" applyBorder="1" applyAlignment="1">
      <alignment horizontal="center" wrapText="1"/>
    </xf>
    <xf numFmtId="0" fontId="18" fillId="2" borderId="75" xfId="0" applyFont="1" applyFill="1" applyBorder="1" applyAlignment="1">
      <alignment horizontal="center" wrapText="1"/>
    </xf>
    <xf numFmtId="0" fontId="5" fillId="8" borderId="3" xfId="0" applyFont="1" applyFill="1" applyBorder="1" applyAlignment="1">
      <alignment horizontal="center" vertical="center" wrapText="1"/>
    </xf>
    <xf numFmtId="0" fontId="5" fillId="8" borderId="44" xfId="0" applyFont="1" applyFill="1" applyBorder="1" applyAlignment="1">
      <alignment horizontal="center" vertical="center" wrapText="1"/>
    </xf>
    <xf numFmtId="0" fontId="5" fillId="8" borderId="45" xfId="0" applyFont="1" applyFill="1" applyBorder="1" applyAlignment="1">
      <alignment horizontal="center" vertical="center" wrapText="1"/>
    </xf>
    <xf numFmtId="0" fontId="5" fillId="8" borderId="46" xfId="0" applyFont="1" applyFill="1" applyBorder="1" applyAlignment="1">
      <alignment horizontal="center" vertical="center" wrapText="1"/>
    </xf>
  </cellXfs>
  <cellStyles count="4">
    <cellStyle name="Hipervínculo" xfId="3" builtinId="8"/>
    <cellStyle name="Moneda" xfId="1" builtinId="4"/>
    <cellStyle name="Normal" xfId="0" builtinId="0"/>
    <cellStyle name="Porcentaje" xfId="2" builtinId="5"/>
  </cellStyles>
  <dxfs count="36">
    <dxf>
      <font>
        <b/>
        <i val="0"/>
        <color theme="0"/>
      </font>
      <fill>
        <patternFill>
          <bgColor rgb="FFC00000"/>
        </patternFill>
      </fill>
    </dxf>
    <dxf>
      <font>
        <b/>
        <i val="0"/>
        <color theme="0"/>
      </font>
      <fill>
        <patternFill>
          <bgColor theme="5"/>
        </patternFill>
      </fill>
    </dxf>
    <dxf>
      <font>
        <b/>
        <i val="0"/>
        <color theme="0"/>
      </font>
      <fill>
        <patternFill>
          <bgColor theme="9"/>
        </patternFill>
      </fill>
    </dxf>
    <dxf>
      <font>
        <b/>
        <i val="0"/>
        <color theme="0"/>
      </font>
      <fill>
        <patternFill>
          <bgColor rgb="FFC00000"/>
        </patternFill>
      </fill>
    </dxf>
    <dxf>
      <font>
        <b/>
        <i val="0"/>
        <color theme="0"/>
      </font>
      <fill>
        <patternFill>
          <bgColor theme="5"/>
        </patternFill>
      </fill>
    </dxf>
    <dxf>
      <font>
        <b/>
        <i val="0"/>
        <color theme="0"/>
      </font>
      <fill>
        <patternFill>
          <bgColor theme="9"/>
        </patternFill>
      </fill>
    </dxf>
    <dxf>
      <font>
        <b/>
        <i val="0"/>
        <color theme="0"/>
      </font>
      <fill>
        <patternFill>
          <bgColor rgb="FFC00000"/>
        </patternFill>
      </fill>
    </dxf>
    <dxf>
      <font>
        <b/>
        <i val="0"/>
        <color theme="0"/>
      </font>
      <fill>
        <patternFill>
          <bgColor theme="5"/>
        </patternFill>
      </fill>
    </dxf>
    <dxf>
      <font>
        <b/>
        <i val="0"/>
        <color theme="0"/>
      </font>
      <fill>
        <patternFill>
          <bgColor theme="9"/>
        </patternFill>
      </fill>
    </dxf>
    <dxf>
      <font>
        <b/>
        <i val="0"/>
        <color theme="0"/>
      </font>
      <fill>
        <patternFill>
          <bgColor rgb="FFC00000"/>
        </patternFill>
      </fill>
    </dxf>
    <dxf>
      <font>
        <b/>
        <i val="0"/>
        <color theme="0"/>
      </font>
      <fill>
        <patternFill>
          <bgColor theme="5"/>
        </patternFill>
      </fill>
    </dxf>
    <dxf>
      <font>
        <b/>
        <i val="0"/>
        <color theme="0"/>
      </font>
      <fill>
        <patternFill>
          <bgColor theme="9"/>
        </patternFill>
      </fill>
    </dxf>
    <dxf>
      <font>
        <b/>
        <i val="0"/>
        <color theme="0"/>
      </font>
      <fill>
        <patternFill>
          <bgColor rgb="FFC00000"/>
        </patternFill>
      </fill>
    </dxf>
    <dxf>
      <font>
        <b/>
        <i val="0"/>
        <color theme="0"/>
      </font>
      <fill>
        <patternFill>
          <bgColor theme="5"/>
        </patternFill>
      </fill>
    </dxf>
    <dxf>
      <font>
        <b/>
        <i val="0"/>
        <color theme="0"/>
      </font>
      <fill>
        <patternFill>
          <bgColor theme="9"/>
        </patternFill>
      </fill>
    </dxf>
    <dxf>
      <font>
        <b/>
        <i val="0"/>
        <color theme="0"/>
      </font>
      <fill>
        <patternFill>
          <bgColor rgb="FFC00000"/>
        </patternFill>
      </fill>
    </dxf>
    <dxf>
      <font>
        <b/>
        <i val="0"/>
        <color theme="0"/>
      </font>
      <fill>
        <patternFill>
          <bgColor theme="5"/>
        </patternFill>
      </fill>
    </dxf>
    <dxf>
      <font>
        <b/>
        <i val="0"/>
        <color theme="0"/>
      </font>
      <fill>
        <patternFill>
          <bgColor theme="9"/>
        </patternFill>
      </fill>
    </dxf>
    <dxf>
      <font>
        <b/>
        <i val="0"/>
        <color theme="0"/>
      </font>
      <fill>
        <patternFill>
          <bgColor rgb="FFC00000"/>
        </patternFill>
      </fill>
    </dxf>
    <dxf>
      <font>
        <b/>
        <i val="0"/>
        <color theme="0"/>
      </font>
      <fill>
        <patternFill>
          <bgColor theme="5"/>
        </patternFill>
      </fill>
    </dxf>
    <dxf>
      <font>
        <b/>
        <i val="0"/>
        <color theme="0"/>
      </font>
      <fill>
        <patternFill>
          <bgColor theme="9"/>
        </patternFill>
      </fill>
    </dxf>
    <dxf>
      <font>
        <b/>
        <i val="0"/>
        <color theme="0"/>
      </font>
      <fill>
        <patternFill>
          <bgColor rgb="FFC00000"/>
        </patternFill>
      </fill>
    </dxf>
    <dxf>
      <font>
        <b/>
        <i val="0"/>
        <color theme="0"/>
      </font>
      <fill>
        <patternFill>
          <bgColor theme="5"/>
        </patternFill>
      </fill>
    </dxf>
    <dxf>
      <font>
        <b/>
        <i val="0"/>
        <color theme="0"/>
      </font>
      <fill>
        <patternFill>
          <bgColor theme="9"/>
        </patternFill>
      </fill>
    </dxf>
    <dxf>
      <font>
        <b/>
        <i val="0"/>
        <color theme="0"/>
      </font>
      <fill>
        <patternFill>
          <bgColor rgb="FFC00000"/>
        </patternFill>
      </fill>
    </dxf>
    <dxf>
      <font>
        <b/>
        <i val="0"/>
        <color theme="0"/>
      </font>
      <fill>
        <patternFill>
          <bgColor theme="5"/>
        </patternFill>
      </fill>
    </dxf>
    <dxf>
      <font>
        <b/>
        <i val="0"/>
        <color theme="0"/>
      </font>
      <fill>
        <patternFill>
          <bgColor theme="9"/>
        </patternFill>
      </fill>
    </dxf>
    <dxf>
      <font>
        <b/>
        <i val="0"/>
        <color theme="0"/>
      </font>
      <fill>
        <patternFill>
          <bgColor rgb="FFC00000"/>
        </patternFill>
      </fill>
    </dxf>
    <dxf>
      <font>
        <b/>
        <i val="0"/>
        <color theme="0"/>
      </font>
      <fill>
        <patternFill>
          <bgColor theme="5"/>
        </patternFill>
      </fill>
    </dxf>
    <dxf>
      <font>
        <b/>
        <i val="0"/>
        <color theme="0"/>
      </font>
      <fill>
        <patternFill>
          <bgColor theme="9"/>
        </patternFill>
      </fill>
    </dxf>
    <dxf>
      <font>
        <b/>
        <i val="0"/>
        <color theme="0"/>
      </font>
      <fill>
        <patternFill>
          <bgColor rgb="FFC00000"/>
        </patternFill>
      </fill>
    </dxf>
    <dxf>
      <font>
        <b/>
        <i val="0"/>
        <color theme="0"/>
      </font>
      <fill>
        <patternFill>
          <bgColor theme="5"/>
        </patternFill>
      </fill>
    </dxf>
    <dxf>
      <font>
        <b/>
        <i val="0"/>
        <color theme="0"/>
      </font>
      <fill>
        <patternFill>
          <bgColor theme="9"/>
        </patternFill>
      </fill>
    </dxf>
    <dxf>
      <font>
        <b/>
        <i val="0"/>
        <color theme="0"/>
      </font>
      <fill>
        <patternFill>
          <bgColor rgb="FFC00000"/>
        </patternFill>
      </fill>
    </dxf>
    <dxf>
      <font>
        <b/>
        <i val="0"/>
        <color theme="0"/>
      </font>
      <fill>
        <patternFill>
          <bgColor theme="5"/>
        </patternFill>
      </fill>
    </dxf>
    <dxf>
      <font>
        <b/>
        <i val="0"/>
        <color theme="0"/>
      </font>
      <fill>
        <patternFill>
          <bgColor theme="9"/>
        </patternFill>
      </fill>
    </dxf>
  </dxfs>
  <tableStyles count="0" defaultTableStyle="TableStyleMedium2" defaultPivotStyle="PivotStyleLight16"/>
  <colors>
    <mruColors>
      <color rgb="FFFF8B8B"/>
      <color rgb="FFC6D9F1"/>
      <color rgb="FF002060"/>
      <color rgb="FF003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00338D"/>
            </a:solidFill>
          </c:spPr>
          <c:explosion val="5"/>
          <c:dPt>
            <c:idx val="0"/>
            <c:bubble3D val="0"/>
            <c:spPr>
              <a:solidFill>
                <a:srgbClr val="00338D"/>
              </a:solidFill>
              <a:ln w="19050">
                <a:solidFill>
                  <a:schemeClr val="lt1"/>
                </a:solidFill>
              </a:ln>
              <a:effectLst/>
            </c:spPr>
            <c:extLst>
              <c:ext xmlns:c16="http://schemas.microsoft.com/office/drawing/2014/chart" uri="{C3380CC4-5D6E-409C-BE32-E72D297353CC}">
                <c16:uniqueId val="{00000001-8F9D-4153-9C32-84192F5CF95E}"/>
              </c:ext>
            </c:extLst>
          </c:dPt>
          <c:dPt>
            <c:idx val="1"/>
            <c:bubble3D val="0"/>
            <c:spPr>
              <a:solidFill>
                <a:srgbClr val="00338D"/>
              </a:solidFill>
              <a:ln w="19050">
                <a:solidFill>
                  <a:schemeClr val="lt1"/>
                </a:solidFill>
              </a:ln>
              <a:effectLst/>
            </c:spPr>
            <c:extLst>
              <c:ext xmlns:c16="http://schemas.microsoft.com/office/drawing/2014/chart" uri="{C3380CC4-5D6E-409C-BE32-E72D297353CC}">
                <c16:uniqueId val="{00000003-8F9D-4153-9C32-84192F5CF95E}"/>
              </c:ext>
            </c:extLst>
          </c:dPt>
          <c:dPt>
            <c:idx val="2"/>
            <c:bubble3D val="0"/>
            <c:spPr>
              <a:solidFill>
                <a:srgbClr val="00338D"/>
              </a:solidFill>
              <a:ln w="19050">
                <a:solidFill>
                  <a:schemeClr val="lt1"/>
                </a:solidFill>
              </a:ln>
              <a:effectLst/>
            </c:spPr>
            <c:extLst>
              <c:ext xmlns:c16="http://schemas.microsoft.com/office/drawing/2014/chart" uri="{C3380CC4-5D6E-409C-BE32-E72D297353CC}">
                <c16:uniqueId val="{00000005-8F9D-4153-9C32-84192F5CF95E}"/>
              </c:ext>
            </c:extLst>
          </c:dPt>
          <c:dPt>
            <c:idx val="3"/>
            <c:bubble3D val="0"/>
            <c:spPr>
              <a:solidFill>
                <a:srgbClr val="00338D"/>
              </a:solidFill>
              <a:ln w="19050">
                <a:solidFill>
                  <a:schemeClr val="lt1"/>
                </a:solidFill>
              </a:ln>
              <a:effectLst/>
            </c:spPr>
            <c:extLst>
              <c:ext xmlns:c16="http://schemas.microsoft.com/office/drawing/2014/chart" uri="{C3380CC4-5D6E-409C-BE32-E72D297353CC}">
                <c16:uniqueId val="{00000007-8F9D-4153-9C32-84192F5CF95E}"/>
              </c:ext>
            </c:extLst>
          </c:dPt>
          <c:dPt>
            <c:idx val="4"/>
            <c:bubble3D val="0"/>
            <c:spPr>
              <a:solidFill>
                <a:srgbClr val="00338D"/>
              </a:solidFill>
              <a:ln w="19050">
                <a:solidFill>
                  <a:schemeClr val="lt1"/>
                </a:solidFill>
              </a:ln>
              <a:effectLst/>
            </c:spPr>
            <c:extLst>
              <c:ext xmlns:c16="http://schemas.microsoft.com/office/drawing/2014/chart" uri="{C3380CC4-5D6E-409C-BE32-E72D297353CC}">
                <c16:uniqueId val="{00000009-8F9D-4153-9C32-84192F5CF95E}"/>
              </c:ext>
            </c:extLst>
          </c:dPt>
          <c:dPt>
            <c:idx val="5"/>
            <c:bubble3D val="0"/>
            <c:spPr>
              <a:solidFill>
                <a:srgbClr val="00338D"/>
              </a:solidFill>
              <a:ln w="19050">
                <a:solidFill>
                  <a:schemeClr val="lt1"/>
                </a:solidFill>
              </a:ln>
              <a:effectLst/>
            </c:spPr>
            <c:extLst>
              <c:ext xmlns:c16="http://schemas.microsoft.com/office/drawing/2014/chart" uri="{C3380CC4-5D6E-409C-BE32-E72D297353CC}">
                <c16:uniqueId val="{0000000B-8F9D-4153-9C32-84192F5CF95E}"/>
              </c:ext>
            </c:extLst>
          </c:dPt>
          <c:dPt>
            <c:idx val="6"/>
            <c:bubble3D val="0"/>
            <c:spPr>
              <a:solidFill>
                <a:srgbClr val="00338D"/>
              </a:solidFill>
              <a:ln w="19050">
                <a:solidFill>
                  <a:schemeClr val="lt1"/>
                </a:solidFill>
              </a:ln>
              <a:effectLst/>
            </c:spPr>
            <c:extLst>
              <c:ext xmlns:c16="http://schemas.microsoft.com/office/drawing/2014/chart" uri="{C3380CC4-5D6E-409C-BE32-E72D297353CC}">
                <c16:uniqueId val="{0000000D-8F9D-4153-9C32-84192F5CF95E}"/>
              </c:ext>
            </c:extLst>
          </c:dPt>
          <c:dPt>
            <c:idx val="7"/>
            <c:bubble3D val="0"/>
            <c:spPr>
              <a:solidFill>
                <a:srgbClr val="00338D"/>
              </a:solidFill>
              <a:ln w="19050">
                <a:solidFill>
                  <a:schemeClr val="lt1"/>
                </a:solidFill>
              </a:ln>
              <a:effectLst/>
            </c:spPr>
            <c:extLst>
              <c:ext xmlns:c16="http://schemas.microsoft.com/office/drawing/2014/chart" uri="{C3380CC4-5D6E-409C-BE32-E72D297353CC}">
                <c16:uniqueId val="{0000000F-8F9D-4153-9C32-84192F5CF95E}"/>
              </c:ext>
            </c:extLst>
          </c:dPt>
          <c:dPt>
            <c:idx val="8"/>
            <c:bubble3D val="0"/>
            <c:spPr>
              <a:solidFill>
                <a:srgbClr val="00338D"/>
              </a:solidFill>
              <a:ln w="19050">
                <a:solidFill>
                  <a:schemeClr val="lt1"/>
                </a:solidFill>
              </a:ln>
              <a:effectLst/>
            </c:spPr>
            <c:extLst>
              <c:ext xmlns:c16="http://schemas.microsoft.com/office/drawing/2014/chart" uri="{C3380CC4-5D6E-409C-BE32-E72D297353CC}">
                <c16:uniqueId val="{00000011-8F9D-4153-9C32-84192F5CF95E}"/>
              </c:ext>
            </c:extLst>
          </c:dPt>
          <c:val>
            <c:numLit>
              <c:formatCode>General</c:formatCode>
              <c:ptCount val="9"/>
              <c:pt idx="0">
                <c:v>1</c:v>
              </c:pt>
              <c:pt idx="1">
                <c:v>1</c:v>
              </c:pt>
              <c:pt idx="2">
                <c:v>1</c:v>
              </c:pt>
              <c:pt idx="3">
                <c:v>1</c:v>
              </c:pt>
              <c:pt idx="4">
                <c:v>1</c:v>
              </c:pt>
              <c:pt idx="5">
                <c:v>1</c:v>
              </c:pt>
              <c:pt idx="6">
                <c:v>1</c:v>
              </c:pt>
              <c:pt idx="7">
                <c:v>1</c:v>
              </c:pt>
              <c:pt idx="8">
                <c:v>1</c:v>
              </c:pt>
            </c:numLit>
          </c:val>
          <c:extLst>
            <c:ext xmlns:c16="http://schemas.microsoft.com/office/drawing/2014/chart" uri="{C3380CC4-5D6E-409C-BE32-E72D297353CC}">
              <c16:uniqueId val="{00000003-32E2-4A4A-B5CE-D9D22A72F7D6}"/>
            </c:ext>
          </c:extLst>
        </c:ser>
        <c:dLbls>
          <c:showLegendKey val="0"/>
          <c:showVal val="0"/>
          <c:showCatName val="0"/>
          <c:showSerName val="0"/>
          <c:showPercent val="0"/>
          <c:showBubbleSize val="0"/>
          <c:showLeaderLines val="1"/>
        </c:dLbls>
        <c:firstSliceAng val="0"/>
        <c:holeSize val="68"/>
      </c:doughnutChart>
      <c:doughnutChart>
        <c:varyColors val="1"/>
        <c:ser>
          <c:idx val="1"/>
          <c:order val="1"/>
          <c:tx>
            <c:strRef>
              <c:f>'2. Check list documentación '!$L$22</c:f>
              <c:strCache>
                <c:ptCount val="1"/>
                <c:pt idx="0">
                  <c:v>Suma</c:v>
                </c:pt>
              </c:strCache>
            </c:strRef>
          </c:tx>
          <c:dPt>
            <c:idx val="0"/>
            <c:bubble3D val="0"/>
            <c:spPr>
              <a:noFill/>
              <a:ln w="19050">
                <a:solidFill>
                  <a:schemeClr val="lt1"/>
                </a:solidFill>
              </a:ln>
              <a:effectLst/>
            </c:spPr>
            <c:extLst>
              <c:ext xmlns:c16="http://schemas.microsoft.com/office/drawing/2014/chart" uri="{C3380CC4-5D6E-409C-BE32-E72D297353CC}">
                <c16:uniqueId val="{00000005-32E2-4A4A-B5CE-D9D22A72F7D6}"/>
              </c:ext>
            </c:extLst>
          </c:dPt>
          <c:dPt>
            <c:idx val="1"/>
            <c:bubble3D val="0"/>
            <c:spPr>
              <a:solidFill>
                <a:schemeClr val="bg1">
                  <a:alpha val="65000"/>
                </a:schemeClr>
              </a:solidFill>
              <a:ln w="19050">
                <a:solidFill>
                  <a:schemeClr val="lt1"/>
                </a:solidFill>
              </a:ln>
              <a:effectLst/>
            </c:spPr>
            <c:extLst>
              <c:ext xmlns:c16="http://schemas.microsoft.com/office/drawing/2014/chart" uri="{C3380CC4-5D6E-409C-BE32-E72D297353CC}">
                <c16:uniqueId val="{00000006-32E2-4A4A-B5CE-D9D22A72F7D6}"/>
              </c:ext>
            </c:extLst>
          </c:dPt>
          <c:val>
            <c:numRef>
              <c:f>'2. Check list documentación '!$M$22:$N$22</c:f>
              <c:numCache>
                <c:formatCode>0%</c:formatCode>
                <c:ptCount val="2"/>
                <c:pt idx="0">
                  <c:v>0</c:v>
                </c:pt>
                <c:pt idx="1">
                  <c:v>1</c:v>
                </c:pt>
              </c:numCache>
            </c:numRef>
          </c:val>
          <c:extLst>
            <c:ext xmlns:c16="http://schemas.microsoft.com/office/drawing/2014/chart" uri="{C3380CC4-5D6E-409C-BE32-E72D297353CC}">
              <c16:uniqueId val="{00000004-32E2-4A4A-B5CE-D9D22A72F7D6}"/>
            </c:ext>
          </c:extLst>
        </c:ser>
        <c:dLbls>
          <c:showLegendKey val="0"/>
          <c:showVal val="0"/>
          <c:showCatName val="0"/>
          <c:showSerName val="0"/>
          <c:showPercent val="0"/>
          <c:showBubbleSize val="0"/>
          <c:showLeaderLines val="1"/>
        </c:dLbls>
        <c:firstSliceAng val="0"/>
        <c:holeSize val="68"/>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v> Fondo</c:v>
          </c:tx>
          <c:spPr>
            <a:solidFill>
              <a:srgbClr val="00338D"/>
            </a:solidFill>
            <a:ln>
              <a:solidFill>
                <a:schemeClr val="bg1"/>
              </a:solidFill>
            </a:ln>
          </c:spPr>
          <c:explosion val="5"/>
          <c:dPt>
            <c:idx val="0"/>
            <c:bubble3D val="0"/>
            <c:spPr>
              <a:solidFill>
                <a:srgbClr val="00338D"/>
              </a:solidFill>
              <a:ln w="19050">
                <a:solidFill>
                  <a:schemeClr val="bg1"/>
                </a:solidFill>
              </a:ln>
              <a:effectLst/>
            </c:spPr>
            <c:extLst>
              <c:ext xmlns:c16="http://schemas.microsoft.com/office/drawing/2014/chart" uri="{C3380CC4-5D6E-409C-BE32-E72D297353CC}">
                <c16:uniqueId val="{00000001-0BB9-49E7-9256-EBBE67E70379}"/>
              </c:ext>
            </c:extLst>
          </c:dPt>
          <c:dPt>
            <c:idx val="1"/>
            <c:bubble3D val="0"/>
            <c:spPr>
              <a:solidFill>
                <a:srgbClr val="00338D"/>
              </a:solidFill>
              <a:ln w="19050">
                <a:solidFill>
                  <a:schemeClr val="bg1"/>
                </a:solidFill>
              </a:ln>
              <a:effectLst/>
            </c:spPr>
            <c:extLst>
              <c:ext xmlns:c16="http://schemas.microsoft.com/office/drawing/2014/chart" uri="{C3380CC4-5D6E-409C-BE32-E72D297353CC}">
                <c16:uniqueId val="{00000003-0BB9-49E7-9256-EBBE67E70379}"/>
              </c:ext>
            </c:extLst>
          </c:dPt>
          <c:dPt>
            <c:idx val="2"/>
            <c:bubble3D val="0"/>
            <c:spPr>
              <a:solidFill>
                <a:srgbClr val="00338D"/>
              </a:solidFill>
              <a:ln w="19050">
                <a:solidFill>
                  <a:schemeClr val="bg1"/>
                </a:solidFill>
              </a:ln>
              <a:effectLst/>
            </c:spPr>
            <c:extLst>
              <c:ext xmlns:c16="http://schemas.microsoft.com/office/drawing/2014/chart" uri="{C3380CC4-5D6E-409C-BE32-E72D297353CC}">
                <c16:uniqueId val="{00000005-0BB9-49E7-9256-EBBE67E70379}"/>
              </c:ext>
            </c:extLst>
          </c:dPt>
          <c:dPt>
            <c:idx val="3"/>
            <c:bubble3D val="0"/>
            <c:spPr>
              <a:solidFill>
                <a:srgbClr val="00338D"/>
              </a:solidFill>
              <a:ln w="19050">
                <a:solidFill>
                  <a:schemeClr val="bg1"/>
                </a:solidFill>
              </a:ln>
              <a:effectLst/>
            </c:spPr>
            <c:extLst>
              <c:ext xmlns:c16="http://schemas.microsoft.com/office/drawing/2014/chart" uri="{C3380CC4-5D6E-409C-BE32-E72D297353CC}">
                <c16:uniqueId val="{00000007-0BB9-49E7-9256-EBBE67E70379}"/>
              </c:ext>
            </c:extLst>
          </c:dPt>
          <c:dPt>
            <c:idx val="4"/>
            <c:bubble3D val="0"/>
            <c:spPr>
              <a:solidFill>
                <a:srgbClr val="00338D"/>
              </a:solidFill>
              <a:ln w="19050">
                <a:solidFill>
                  <a:schemeClr val="bg1"/>
                </a:solidFill>
              </a:ln>
              <a:effectLst/>
            </c:spPr>
            <c:extLst>
              <c:ext xmlns:c16="http://schemas.microsoft.com/office/drawing/2014/chart" uri="{C3380CC4-5D6E-409C-BE32-E72D297353CC}">
                <c16:uniqueId val="{00000009-0BB9-49E7-9256-EBBE67E70379}"/>
              </c:ext>
            </c:extLst>
          </c:dPt>
          <c:dPt>
            <c:idx val="5"/>
            <c:bubble3D val="0"/>
            <c:spPr>
              <a:solidFill>
                <a:srgbClr val="00338D"/>
              </a:solidFill>
              <a:ln w="19050">
                <a:solidFill>
                  <a:schemeClr val="bg1"/>
                </a:solidFill>
              </a:ln>
              <a:effectLst/>
            </c:spPr>
            <c:extLst>
              <c:ext xmlns:c16="http://schemas.microsoft.com/office/drawing/2014/chart" uri="{C3380CC4-5D6E-409C-BE32-E72D297353CC}">
                <c16:uniqueId val="{0000000B-0BB9-49E7-9256-EBBE67E70379}"/>
              </c:ext>
            </c:extLst>
          </c:dPt>
          <c:dPt>
            <c:idx val="6"/>
            <c:bubble3D val="0"/>
            <c:spPr>
              <a:solidFill>
                <a:srgbClr val="00338D"/>
              </a:solidFill>
              <a:ln w="19050">
                <a:solidFill>
                  <a:schemeClr val="bg1"/>
                </a:solidFill>
              </a:ln>
              <a:effectLst/>
            </c:spPr>
            <c:extLst>
              <c:ext xmlns:c16="http://schemas.microsoft.com/office/drawing/2014/chart" uri="{C3380CC4-5D6E-409C-BE32-E72D297353CC}">
                <c16:uniqueId val="{0000000D-0BB9-49E7-9256-EBBE67E70379}"/>
              </c:ext>
            </c:extLst>
          </c:dPt>
          <c:dPt>
            <c:idx val="7"/>
            <c:bubble3D val="0"/>
            <c:spPr>
              <a:solidFill>
                <a:srgbClr val="00338D"/>
              </a:solidFill>
              <a:ln w="19050">
                <a:solidFill>
                  <a:schemeClr val="bg1"/>
                </a:solidFill>
              </a:ln>
              <a:effectLst/>
            </c:spPr>
            <c:extLst>
              <c:ext xmlns:c16="http://schemas.microsoft.com/office/drawing/2014/chart" uri="{C3380CC4-5D6E-409C-BE32-E72D297353CC}">
                <c16:uniqueId val="{0000000F-0BB9-49E7-9256-EBBE67E70379}"/>
              </c:ext>
            </c:extLst>
          </c:dPt>
          <c:dPt>
            <c:idx val="8"/>
            <c:bubble3D val="0"/>
            <c:spPr>
              <a:solidFill>
                <a:srgbClr val="00338D"/>
              </a:solidFill>
              <a:ln w="19050">
                <a:solidFill>
                  <a:schemeClr val="bg1"/>
                </a:solidFill>
              </a:ln>
              <a:effectLst/>
            </c:spPr>
            <c:extLst>
              <c:ext xmlns:c16="http://schemas.microsoft.com/office/drawing/2014/chart" uri="{C3380CC4-5D6E-409C-BE32-E72D297353CC}">
                <c16:uniqueId val="{00000011-0BB9-49E7-9256-EBBE67E70379}"/>
              </c:ext>
            </c:extLst>
          </c:dPt>
          <c:val>
            <c:numLit>
              <c:formatCode>General</c:formatCode>
              <c:ptCount val="9"/>
              <c:pt idx="0">
                <c:v>1</c:v>
              </c:pt>
              <c:pt idx="1">
                <c:v>1</c:v>
              </c:pt>
              <c:pt idx="2">
                <c:v>1</c:v>
              </c:pt>
              <c:pt idx="3">
                <c:v>1</c:v>
              </c:pt>
              <c:pt idx="4">
                <c:v>1</c:v>
              </c:pt>
              <c:pt idx="5">
                <c:v>1</c:v>
              </c:pt>
              <c:pt idx="6">
                <c:v>1</c:v>
              </c:pt>
              <c:pt idx="7">
                <c:v>1</c:v>
              </c:pt>
              <c:pt idx="8">
                <c:v>1</c:v>
              </c:pt>
            </c:numLit>
          </c:val>
          <c:extLst>
            <c:ext xmlns:c16="http://schemas.microsoft.com/office/drawing/2014/chart" uri="{C3380CC4-5D6E-409C-BE32-E72D297353CC}">
              <c16:uniqueId val="{00000000-317B-4944-BD24-07CE1FEE65DC}"/>
            </c:ext>
          </c:extLst>
        </c:ser>
        <c:dLbls>
          <c:showLegendKey val="0"/>
          <c:showVal val="0"/>
          <c:showCatName val="0"/>
          <c:showSerName val="0"/>
          <c:showPercent val="0"/>
          <c:showBubbleSize val="0"/>
          <c:showLeaderLines val="1"/>
        </c:dLbls>
        <c:firstSliceAng val="0"/>
        <c:holeSize val="68"/>
      </c:doughnutChart>
      <c:doughnutChart>
        <c:varyColors val="1"/>
        <c:ser>
          <c:idx val="1"/>
          <c:order val="1"/>
          <c:tx>
            <c:v>transparencia</c:v>
          </c:tx>
          <c:spPr>
            <a:solidFill>
              <a:schemeClr val="bg1">
                <a:alpha val="65000"/>
              </a:schemeClr>
            </a:solidFill>
          </c:spPr>
          <c:dPt>
            <c:idx val="0"/>
            <c:bubble3D val="0"/>
            <c:spPr>
              <a:noFill/>
              <a:ln w="19050">
                <a:solidFill>
                  <a:schemeClr val="lt1"/>
                </a:solidFill>
              </a:ln>
              <a:effectLst/>
            </c:spPr>
            <c:extLst>
              <c:ext xmlns:c16="http://schemas.microsoft.com/office/drawing/2014/chart" uri="{C3380CC4-5D6E-409C-BE32-E72D297353CC}">
                <c16:uniqueId val="{00000002-317B-4944-BD24-07CE1FEE65DC}"/>
              </c:ext>
            </c:extLst>
          </c:dPt>
          <c:dPt>
            <c:idx val="1"/>
            <c:bubble3D val="0"/>
            <c:spPr>
              <a:solidFill>
                <a:schemeClr val="bg1">
                  <a:alpha val="65000"/>
                </a:schemeClr>
              </a:solidFill>
              <a:ln w="19050">
                <a:solidFill>
                  <a:schemeClr val="lt1"/>
                </a:solidFill>
              </a:ln>
              <a:effectLst/>
            </c:spPr>
            <c:extLst>
              <c:ext xmlns:c16="http://schemas.microsoft.com/office/drawing/2014/chart" uri="{C3380CC4-5D6E-409C-BE32-E72D297353CC}">
                <c16:uniqueId val="{00000015-0BB9-49E7-9256-EBBE67E70379}"/>
              </c:ext>
            </c:extLst>
          </c:dPt>
          <c:val>
            <c:numRef>
              <c:f>'2. Check list documentación '!$M$38:$N$38</c:f>
              <c:numCache>
                <c:formatCode>0%</c:formatCode>
                <c:ptCount val="2"/>
                <c:pt idx="0">
                  <c:v>0</c:v>
                </c:pt>
                <c:pt idx="1">
                  <c:v>1</c:v>
                </c:pt>
              </c:numCache>
            </c:numRef>
          </c:val>
          <c:extLst>
            <c:ext xmlns:c16="http://schemas.microsoft.com/office/drawing/2014/chart" uri="{C3380CC4-5D6E-409C-BE32-E72D297353CC}">
              <c16:uniqueId val="{00000001-317B-4944-BD24-07CE1FEE65DC}"/>
            </c:ext>
          </c:extLst>
        </c:ser>
        <c:dLbls>
          <c:showLegendKey val="0"/>
          <c:showVal val="0"/>
          <c:showCatName val="0"/>
          <c:showSerName val="0"/>
          <c:showPercent val="0"/>
          <c:showBubbleSize val="0"/>
          <c:showLeaderLines val="1"/>
        </c:dLbls>
        <c:firstSliceAng val="0"/>
        <c:holeSize val="68"/>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C$29" lockText="1" noThreeD="1"/>
</file>

<file path=xl/ctrlProps/ctrlProp2.xml><?xml version="1.0" encoding="utf-8"?>
<formControlPr xmlns="http://schemas.microsoft.com/office/spreadsheetml/2009/9/main" objectType="CheckBox" fmlaLink="$E$29" lockText="1" noThreeD="1"/>
</file>

<file path=xl/ctrlProps/ctrlProp3.xml><?xml version="1.0" encoding="utf-8"?>
<formControlPr xmlns="http://schemas.microsoft.com/office/spreadsheetml/2009/9/main" objectType="CheckBox" fmlaLink="$C$33" lockText="1" noThreeD="1"/>
</file>

<file path=xl/ctrlProps/ctrlProp4.xml><?xml version="1.0" encoding="utf-8"?>
<formControlPr xmlns="http://schemas.microsoft.com/office/spreadsheetml/2009/9/main" objectType="CheckBox" fmlaLink="$E$33" lockText="1" noThreeD="1"/>
</file>

<file path=xl/ctrlProps/ctrlProp5.xml><?xml version="1.0" encoding="utf-8"?>
<formControlPr xmlns="http://schemas.microsoft.com/office/spreadsheetml/2009/9/main" objectType="CheckBox" fmlaLink="$C$39" lockText="1" noThreeD="1"/>
</file>

<file path=xl/ctrlProps/ctrlProp6.xml><?xml version="1.0" encoding="utf-8"?>
<formControlPr xmlns="http://schemas.microsoft.com/office/spreadsheetml/2009/9/main" objectType="CheckBox" fmlaLink="$G$39" lockText="1" noThreeD="1"/>
</file>

<file path=xl/ctrlProps/ctrlProp7.xml><?xml version="1.0" encoding="utf-8"?>
<formControlPr xmlns="http://schemas.microsoft.com/office/spreadsheetml/2009/9/main" objectType="CheckBox" fmlaLink="$C$44" lockText="1" noThreeD="1"/>
</file>

<file path=xl/ctrlProps/ctrlProp8.xml><?xml version="1.0" encoding="utf-8"?>
<formControlPr xmlns="http://schemas.microsoft.com/office/spreadsheetml/2009/9/main" objectType="CheckBox" fmlaLink="$G$44" lockText="1" noThreeD="1"/>
</file>

<file path=xl/ctrlProps/ctrlProp9.xml><?xml version="1.0" encoding="utf-8"?>
<formControlPr xmlns="http://schemas.microsoft.com/office/spreadsheetml/2009/9/main" objectType="CheckBox" fmlaLink="$C$56" lockText="1" noThreeD="1"/>
</file>

<file path=xl/ctrlProps/ctrlProp10.xml><?xml version="1.0" encoding="utf-8"?>
<formControlPr xmlns="http://schemas.microsoft.com/office/spreadsheetml/2009/9/main" objectType="CheckBox" fmlaLink="$G$56" lockText="1" noThreeD="1"/>
</file>

<file path=xl/ctrlProps/ctrlProp11.xml><?xml version="1.0" encoding="utf-8"?>
<formControlPr xmlns="http://schemas.microsoft.com/office/spreadsheetml/2009/9/main" objectType="CheckBox" fmlaLink="$C$52" lockText="1" noThreeD="1"/>
</file>

<file path=xl/ctrlProps/ctrlProp12.xml><?xml version="1.0" encoding="utf-8"?>
<formControlPr xmlns="http://schemas.microsoft.com/office/spreadsheetml/2009/9/main" objectType="CheckBox" fmlaLink="$E$52" lockText="1" noThreeD="1"/>
</file>

<file path=xl/ctrlProps/ctrlProp13.xml><?xml version="1.0" encoding="utf-8"?>
<formControlPr xmlns="http://schemas.microsoft.com/office/spreadsheetml/2009/9/main" objectType="CheckBox" fmlaLink="$A$12" lockText="1" noThreeD="1"/>
</file>

<file path=xl/ctrlProps/ctrlProp14.xml><?xml version="1.0" encoding="utf-8"?>
<formControlPr xmlns="http://schemas.microsoft.com/office/spreadsheetml/2009/9/main" objectType="CheckBox" fmlaLink="$A$13" lockText="1" noThreeD="1"/>
</file>

<file path=xl/ctrlProps/ctrlProp15.xml><?xml version="1.0" encoding="utf-8"?>
<formControlPr xmlns="http://schemas.microsoft.com/office/spreadsheetml/2009/9/main" objectType="CheckBox" fmlaLink="$A$14" lockText="1" noThreeD="1"/>
</file>

<file path=xl/ctrlProps/ctrlProp16.xml><?xml version="1.0" encoding="utf-8"?>
<formControlPr xmlns="http://schemas.microsoft.com/office/spreadsheetml/2009/9/main" objectType="CheckBox" fmlaLink="$A$15" lockText="1" noThreeD="1"/>
</file>

<file path=xl/ctrlProps/ctrlProp17.xml><?xml version="1.0" encoding="utf-8"?>
<formControlPr xmlns="http://schemas.microsoft.com/office/spreadsheetml/2009/9/main" objectType="CheckBox" fmlaLink="$A$16" lockText="1" noThreeD="1"/>
</file>

<file path=xl/ctrlProps/ctrlProp18.xml><?xml version="1.0" encoding="utf-8"?>
<formControlPr xmlns="http://schemas.microsoft.com/office/spreadsheetml/2009/9/main" objectType="CheckBox" fmlaLink="$A$18" lockText="1" noThreeD="1"/>
</file>

<file path=xl/ctrlProps/ctrlProp19.xml><?xml version="1.0" encoding="utf-8"?>
<formControlPr xmlns="http://schemas.microsoft.com/office/spreadsheetml/2009/9/main" objectType="CheckBox" fmlaLink="$A$27" lockText="1" noThreeD="1"/>
</file>

<file path=xl/ctrlProps/ctrlProp20.xml><?xml version="1.0" encoding="utf-8"?>
<formControlPr xmlns="http://schemas.microsoft.com/office/spreadsheetml/2009/9/main" objectType="CheckBox" fmlaLink="$A$28" lockText="1" noThreeD="1"/>
</file>

<file path=xl/ctrlProps/ctrlProp21.xml><?xml version="1.0" encoding="utf-8"?>
<formControlPr xmlns="http://schemas.microsoft.com/office/spreadsheetml/2009/9/main" objectType="CheckBox" fmlaLink="$A$29" lockText="1" noThreeD="1"/>
</file>

<file path=xl/ctrlProps/ctrlProp22.xml><?xml version="1.0" encoding="utf-8"?>
<formControlPr xmlns="http://schemas.microsoft.com/office/spreadsheetml/2009/9/main" objectType="CheckBox" fmlaLink="$A$30" lockText="1" noThreeD="1"/>
</file>

<file path=xl/ctrlProps/ctrlProp23.xml><?xml version="1.0" encoding="utf-8"?>
<formControlPr xmlns="http://schemas.microsoft.com/office/spreadsheetml/2009/9/main" objectType="CheckBox" fmlaLink="$A$31" lockText="1" noThreeD="1"/>
</file>

<file path=xl/ctrlProps/ctrlProp24.xml><?xml version="1.0" encoding="utf-8"?>
<formControlPr xmlns="http://schemas.microsoft.com/office/spreadsheetml/2009/9/main" objectType="CheckBox" fmlaLink="$A$32" lockText="1" noThreeD="1"/>
</file>

<file path=xl/ctrlProps/ctrlProp25.xml><?xml version="1.0" encoding="utf-8"?>
<formControlPr xmlns="http://schemas.microsoft.com/office/spreadsheetml/2009/9/main" objectType="CheckBox" fmlaLink="$A$33" lockText="1" noThreeD="1"/>
</file>

<file path=xl/ctrlProps/ctrlProp26.xml><?xml version="1.0" encoding="utf-8"?>
<formControlPr xmlns="http://schemas.microsoft.com/office/spreadsheetml/2009/9/main" objectType="CheckBox" fmlaLink="$A$34" lockText="1" noThreeD="1"/>
</file>

<file path=xl/ctrlProps/ctrlProp27.xml><?xml version="1.0" encoding="utf-8"?>
<formControlPr xmlns="http://schemas.microsoft.com/office/spreadsheetml/2009/9/main" objectType="CheckBox" fmlaLink="$A$35" lockText="1" noThreeD="1"/>
</file>

<file path=xl/ctrlProps/ctrlProp28.xml><?xml version="1.0" encoding="utf-8"?>
<formControlPr xmlns="http://schemas.microsoft.com/office/spreadsheetml/2009/9/main" objectType="CheckBox" fmlaLink="$A$26" lockText="1" noThreeD="1"/>
</file>

<file path=xl/ctrlProps/ctrlProp29.xml><?xml version="1.0" encoding="utf-8"?>
<formControlPr xmlns="http://schemas.microsoft.com/office/spreadsheetml/2009/9/main" objectType="CheckBox" fmlaLink="$A$17" lockText="1" noThreeD="1"/>
</file>

<file path=xl/ctrlProps/ctrlProp30.xml><?xml version="1.0" encoding="utf-8"?>
<formControlPr xmlns="http://schemas.microsoft.com/office/spreadsheetml/2009/9/main" objectType="CheckBox" fmlaLink="$B$9" lockText="1" noThreeD="1"/>
</file>

<file path=xl/ctrlProps/ctrlProp31.xml><?xml version="1.0" encoding="utf-8"?>
<formControlPr xmlns="http://schemas.microsoft.com/office/spreadsheetml/2009/9/main" objectType="CheckBox" fmlaLink="$E$16" lockText="1" noThreeD="1"/>
</file>

<file path=xl/ctrlProps/ctrlProp32.xml><?xml version="1.0" encoding="utf-8"?>
<formControlPr xmlns="http://schemas.microsoft.com/office/spreadsheetml/2009/9/main" objectType="CheckBox" fmlaLink="$D$16" lockText="1" noThreeD="1"/>
</file>

<file path=xl/ctrlProps/ctrlProp33.xml><?xml version="1.0" encoding="utf-8"?>
<formControlPr xmlns="http://schemas.microsoft.com/office/spreadsheetml/2009/9/main" objectType="CheckBox" fmlaLink="$E$29"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E$33"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E$37"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E$25"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E$12" lockText="1" noThreeD="1"/>
</file>

<file path=xl/ctrlProps/ctrlProp42.xml><?xml version="1.0" encoding="utf-8"?>
<formControlPr xmlns="http://schemas.microsoft.com/office/spreadsheetml/2009/9/main" objectType="CheckBox" fmlaLink="$D$12" lockText="1" noThreeD="1"/>
</file>

<file path=xl/ctrlProps/ctrlProp43.xml><?xml version="1.0" encoding="utf-8"?>
<formControlPr xmlns="http://schemas.microsoft.com/office/spreadsheetml/2009/9/main" objectType="CheckBox" fmlaLink="$E$58" lockText="1" noThreeD="1"/>
</file>

<file path=xl/ctrlProps/ctrlProp44.xml><?xml version="1.0" encoding="utf-8"?>
<formControlPr xmlns="http://schemas.microsoft.com/office/spreadsheetml/2009/9/main" objectType="CheckBox" fmlaLink="$D$58" lockText="1" noThreeD="1"/>
</file>

<file path=xl/ctrlProps/ctrlProp45.xml><?xml version="1.0" encoding="utf-8"?>
<formControlPr xmlns="http://schemas.microsoft.com/office/spreadsheetml/2009/9/main" objectType="CheckBox" fmlaLink="$E$65"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E$47"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E$51"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E$41" lockText="1" noThreeD="1"/>
</file>

<file path=xl/ctrlProps/ctrlProp5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1387929</xdr:colOff>
      <xdr:row>5</xdr:row>
      <xdr:rowOff>49212</xdr:rowOff>
    </xdr:to>
    <xdr:pic>
      <xdr:nvPicPr>
        <xdr:cNvPr id="2" name="Obrázok 4" descr="Bandera de la UE" title="Imagen">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0"/>
          <a:ext cx="1292679" cy="9667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1387929</xdr:colOff>
      <xdr:row>5</xdr:row>
      <xdr:rowOff>55562</xdr:rowOff>
    </xdr:to>
    <xdr:pic>
      <xdr:nvPicPr>
        <xdr:cNvPr id="2" name="Obrázok 4" descr="Bandera de la UE" title="Imagen">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0"/>
          <a:ext cx="1292679" cy="105568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352425</xdr:colOff>
          <xdr:row>27</xdr:row>
          <xdr:rowOff>152400</xdr:rowOff>
        </xdr:from>
        <xdr:to>
          <xdr:col>3</xdr:col>
          <xdr:colOff>85725</xdr:colOff>
          <xdr:row>29</xdr:row>
          <xdr:rowOff>9525</xdr:rowOff>
        </xdr:to>
        <xdr:sp macro="" textlink="">
          <xdr:nvSpPr>
            <xdr:cNvPr id="14372" name="Check Box 36" descr="Check box" hidden="1">
              <a:extLst>
                <a:ext uri="{63B3BB69-23CF-44E3-9099-C40C66FF867C}">
                  <a14:compatExt spid="_x0000_s14372"/>
                </a:ext>
                <a:ext uri="{FF2B5EF4-FFF2-40B4-BE49-F238E27FC236}">
                  <a16:creationId xmlns:a16="http://schemas.microsoft.com/office/drawing/2014/main" id="{00000000-0008-0000-01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27</xdr:row>
          <xdr:rowOff>142875</xdr:rowOff>
        </xdr:from>
        <xdr:to>
          <xdr:col>4</xdr:col>
          <xdr:colOff>619125</xdr:colOff>
          <xdr:row>29</xdr:row>
          <xdr:rowOff>0</xdr:rowOff>
        </xdr:to>
        <xdr:sp macro="" textlink="">
          <xdr:nvSpPr>
            <xdr:cNvPr id="14373" name="Check Box 37" descr="check box" hidden="1">
              <a:extLst>
                <a:ext uri="{63B3BB69-23CF-44E3-9099-C40C66FF867C}">
                  <a14:compatExt spid="_x0000_s14373"/>
                </a:ext>
                <a:ext uri="{FF2B5EF4-FFF2-40B4-BE49-F238E27FC236}">
                  <a16:creationId xmlns:a16="http://schemas.microsoft.com/office/drawing/2014/main" id="{00000000-0008-0000-01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31</xdr:row>
          <xdr:rowOff>361950</xdr:rowOff>
        </xdr:from>
        <xdr:to>
          <xdr:col>3</xdr:col>
          <xdr:colOff>95250</xdr:colOff>
          <xdr:row>33</xdr:row>
          <xdr:rowOff>28575</xdr:rowOff>
        </xdr:to>
        <xdr:sp macro="" textlink="">
          <xdr:nvSpPr>
            <xdr:cNvPr id="14374" name="Check Box 38" descr="check box" hidden="1">
              <a:extLst>
                <a:ext uri="{63B3BB69-23CF-44E3-9099-C40C66FF867C}">
                  <a14:compatExt spid="_x0000_s14374"/>
                </a:ext>
                <a:ext uri="{FF2B5EF4-FFF2-40B4-BE49-F238E27FC236}">
                  <a16:creationId xmlns:a16="http://schemas.microsoft.com/office/drawing/2014/main" id="{00000000-0008-0000-01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31</xdr:row>
          <xdr:rowOff>361950</xdr:rowOff>
        </xdr:from>
        <xdr:to>
          <xdr:col>4</xdr:col>
          <xdr:colOff>571500</xdr:colOff>
          <xdr:row>33</xdr:row>
          <xdr:rowOff>28575</xdr:rowOff>
        </xdr:to>
        <xdr:sp macro="" textlink="">
          <xdr:nvSpPr>
            <xdr:cNvPr id="14375" name="Check Box 39" descr="check box" hidden="1">
              <a:extLst>
                <a:ext uri="{63B3BB69-23CF-44E3-9099-C40C66FF867C}">
                  <a14:compatExt spid="_x0000_s14375"/>
                </a:ext>
                <a:ext uri="{FF2B5EF4-FFF2-40B4-BE49-F238E27FC236}">
                  <a16:creationId xmlns:a16="http://schemas.microsoft.com/office/drawing/2014/main" id="{00000000-0008-0000-01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37</xdr:row>
          <xdr:rowOff>152400</xdr:rowOff>
        </xdr:from>
        <xdr:to>
          <xdr:col>3</xdr:col>
          <xdr:colOff>85725</xdr:colOff>
          <xdr:row>39</xdr:row>
          <xdr:rowOff>9525</xdr:rowOff>
        </xdr:to>
        <xdr:sp macro="" textlink="">
          <xdr:nvSpPr>
            <xdr:cNvPr id="14376" name="Check Box 40" descr="check box" hidden="1">
              <a:extLst>
                <a:ext uri="{63B3BB69-23CF-44E3-9099-C40C66FF867C}">
                  <a14:compatExt spid="_x0000_s14376"/>
                </a:ext>
                <a:ext uri="{FF2B5EF4-FFF2-40B4-BE49-F238E27FC236}">
                  <a16:creationId xmlns:a16="http://schemas.microsoft.com/office/drawing/2014/main" id="{00000000-0008-0000-01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37</xdr:row>
          <xdr:rowOff>142875</xdr:rowOff>
        </xdr:from>
        <xdr:to>
          <xdr:col>7</xdr:col>
          <xdr:colOff>9525</xdr:colOff>
          <xdr:row>39</xdr:row>
          <xdr:rowOff>0</xdr:rowOff>
        </xdr:to>
        <xdr:sp macro="" textlink="">
          <xdr:nvSpPr>
            <xdr:cNvPr id="14377" name="Check Box 41" descr="check box" hidden="1">
              <a:extLst>
                <a:ext uri="{63B3BB69-23CF-44E3-9099-C40C66FF867C}">
                  <a14:compatExt spid="_x0000_s14377"/>
                </a:ext>
                <a:ext uri="{FF2B5EF4-FFF2-40B4-BE49-F238E27FC236}">
                  <a16:creationId xmlns:a16="http://schemas.microsoft.com/office/drawing/2014/main" id="{00000000-0008-0000-01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42</xdr:row>
          <xdr:rowOff>152400</xdr:rowOff>
        </xdr:from>
        <xdr:to>
          <xdr:col>3</xdr:col>
          <xdr:colOff>85725</xdr:colOff>
          <xdr:row>43</xdr:row>
          <xdr:rowOff>190500</xdr:rowOff>
        </xdr:to>
        <xdr:sp macro="" textlink="">
          <xdr:nvSpPr>
            <xdr:cNvPr id="14378" name="Check Box 42" descr="check box" hidden="1">
              <a:extLst>
                <a:ext uri="{63B3BB69-23CF-44E3-9099-C40C66FF867C}">
                  <a14:compatExt spid="_x0000_s14378"/>
                </a:ext>
                <a:ext uri="{FF2B5EF4-FFF2-40B4-BE49-F238E27FC236}">
                  <a16:creationId xmlns:a16="http://schemas.microsoft.com/office/drawing/2014/main" id="{00000000-0008-0000-01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42</xdr:row>
          <xdr:rowOff>142875</xdr:rowOff>
        </xdr:from>
        <xdr:to>
          <xdr:col>7</xdr:col>
          <xdr:colOff>9525</xdr:colOff>
          <xdr:row>43</xdr:row>
          <xdr:rowOff>180975</xdr:rowOff>
        </xdr:to>
        <xdr:sp macro="" textlink="">
          <xdr:nvSpPr>
            <xdr:cNvPr id="14379" name="Check Box 43" descr="check box" hidden="1">
              <a:extLst>
                <a:ext uri="{63B3BB69-23CF-44E3-9099-C40C66FF867C}">
                  <a14:compatExt spid="_x0000_s14379"/>
                </a:ext>
                <a:ext uri="{FF2B5EF4-FFF2-40B4-BE49-F238E27FC236}">
                  <a16:creationId xmlns:a16="http://schemas.microsoft.com/office/drawing/2014/main" id="{00000000-0008-0000-01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54</xdr:row>
          <xdr:rowOff>152400</xdr:rowOff>
        </xdr:from>
        <xdr:to>
          <xdr:col>3</xdr:col>
          <xdr:colOff>85725</xdr:colOff>
          <xdr:row>55</xdr:row>
          <xdr:rowOff>200025</xdr:rowOff>
        </xdr:to>
        <xdr:sp macro="" textlink="">
          <xdr:nvSpPr>
            <xdr:cNvPr id="14380" name="Check Box 44" descr="check box" hidden="1">
              <a:extLst>
                <a:ext uri="{63B3BB69-23CF-44E3-9099-C40C66FF867C}">
                  <a14:compatExt spid="_x0000_s14380"/>
                </a:ext>
                <a:ext uri="{FF2B5EF4-FFF2-40B4-BE49-F238E27FC236}">
                  <a16:creationId xmlns:a16="http://schemas.microsoft.com/office/drawing/2014/main" id="{00000000-0008-0000-01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142875</xdr:rowOff>
        </xdr:from>
        <xdr:to>
          <xdr:col>7</xdr:col>
          <xdr:colOff>9525</xdr:colOff>
          <xdr:row>55</xdr:row>
          <xdr:rowOff>180975</xdr:rowOff>
        </xdr:to>
        <xdr:sp macro="" textlink="">
          <xdr:nvSpPr>
            <xdr:cNvPr id="14381" name="Check Box 45" descr="check box" hidden="1">
              <a:extLst>
                <a:ext uri="{63B3BB69-23CF-44E3-9099-C40C66FF867C}">
                  <a14:compatExt spid="_x0000_s14381"/>
                </a:ext>
                <a:ext uri="{FF2B5EF4-FFF2-40B4-BE49-F238E27FC236}">
                  <a16:creationId xmlns:a16="http://schemas.microsoft.com/office/drawing/2014/main" id="{00000000-0008-0000-01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50</xdr:row>
          <xdr:rowOff>361950</xdr:rowOff>
        </xdr:from>
        <xdr:to>
          <xdr:col>3</xdr:col>
          <xdr:colOff>95250</xdr:colOff>
          <xdr:row>52</xdr:row>
          <xdr:rowOff>28575</xdr:rowOff>
        </xdr:to>
        <xdr:sp macro="" textlink="">
          <xdr:nvSpPr>
            <xdr:cNvPr id="14385" name="Check Box 49" descr="check box" hidden="1">
              <a:extLst>
                <a:ext uri="{63B3BB69-23CF-44E3-9099-C40C66FF867C}">
                  <a14:compatExt spid="_x0000_s14385"/>
                </a:ext>
                <a:ext uri="{FF2B5EF4-FFF2-40B4-BE49-F238E27FC236}">
                  <a16:creationId xmlns:a16="http://schemas.microsoft.com/office/drawing/2014/main" id="{00000000-0008-0000-01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50</xdr:row>
          <xdr:rowOff>161925</xdr:rowOff>
        </xdr:from>
        <xdr:to>
          <xdr:col>5</xdr:col>
          <xdr:colOff>47625</xdr:colOff>
          <xdr:row>52</xdr:row>
          <xdr:rowOff>9525</xdr:rowOff>
        </xdr:to>
        <xdr:sp macro="" textlink="">
          <xdr:nvSpPr>
            <xdr:cNvPr id="14386" name="Check Box 50" descr="check box" hidden="1">
              <a:extLst>
                <a:ext uri="{63B3BB69-23CF-44E3-9099-C40C66FF867C}">
                  <a14:compatExt spid="_x0000_s14386"/>
                </a:ext>
                <a:ext uri="{FF2B5EF4-FFF2-40B4-BE49-F238E27FC236}">
                  <a16:creationId xmlns:a16="http://schemas.microsoft.com/office/drawing/2014/main" id="{00000000-0008-0000-01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1387929</xdr:colOff>
      <xdr:row>5</xdr:row>
      <xdr:rowOff>55562</xdr:rowOff>
    </xdr:to>
    <xdr:pic>
      <xdr:nvPicPr>
        <xdr:cNvPr id="3" name="Obrázok 4" descr="Bandera de la UE" title="imagen">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0"/>
          <a:ext cx="1292679" cy="96043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10</xdr:row>
          <xdr:rowOff>152400</xdr:rowOff>
        </xdr:from>
        <xdr:to>
          <xdr:col>1</xdr:col>
          <xdr:colOff>257175</xdr:colOff>
          <xdr:row>12</xdr:row>
          <xdr:rowOff>28575</xdr:rowOff>
        </xdr:to>
        <xdr:sp macro="" textlink="">
          <xdr:nvSpPr>
            <xdr:cNvPr id="6158" name="Check Box 14" descr="check box"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171450</xdr:rowOff>
        </xdr:from>
        <xdr:to>
          <xdr:col>1</xdr:col>
          <xdr:colOff>257175</xdr:colOff>
          <xdr:row>13</xdr:row>
          <xdr:rowOff>9525</xdr:rowOff>
        </xdr:to>
        <xdr:sp macro="" textlink="">
          <xdr:nvSpPr>
            <xdr:cNvPr id="6159" name="Check Box 15" descr="check box"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171450</xdr:rowOff>
        </xdr:from>
        <xdr:to>
          <xdr:col>1</xdr:col>
          <xdr:colOff>257175</xdr:colOff>
          <xdr:row>14</xdr:row>
          <xdr:rowOff>9525</xdr:rowOff>
        </xdr:to>
        <xdr:sp macro="" textlink="">
          <xdr:nvSpPr>
            <xdr:cNvPr id="6160" name="Check Box 16" descr="check box"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171450</xdr:rowOff>
        </xdr:from>
        <xdr:to>
          <xdr:col>1</xdr:col>
          <xdr:colOff>257175</xdr:colOff>
          <xdr:row>15</xdr:row>
          <xdr:rowOff>9525</xdr:rowOff>
        </xdr:to>
        <xdr:sp macro="" textlink="">
          <xdr:nvSpPr>
            <xdr:cNvPr id="6161" name="Check Box 17" descr="check box"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171450</xdr:rowOff>
        </xdr:from>
        <xdr:to>
          <xdr:col>1</xdr:col>
          <xdr:colOff>257175</xdr:colOff>
          <xdr:row>16</xdr:row>
          <xdr:rowOff>9525</xdr:rowOff>
        </xdr:to>
        <xdr:sp macro="" textlink="">
          <xdr:nvSpPr>
            <xdr:cNvPr id="6162" name="Check Box 18" descr="check box"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180975</xdr:rowOff>
        </xdr:from>
        <xdr:to>
          <xdr:col>1</xdr:col>
          <xdr:colOff>257175</xdr:colOff>
          <xdr:row>18</xdr:row>
          <xdr:rowOff>0</xdr:rowOff>
        </xdr:to>
        <xdr:sp macro="" textlink="">
          <xdr:nvSpPr>
            <xdr:cNvPr id="6166" name="Check Box 22" descr="check box"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465747</xdr:colOff>
      <xdr:row>9</xdr:row>
      <xdr:rowOff>142635</xdr:rowOff>
    </xdr:from>
    <xdr:to>
      <xdr:col>11</xdr:col>
      <xdr:colOff>607209</xdr:colOff>
      <xdr:row>22</xdr:row>
      <xdr:rowOff>64535</xdr:rowOff>
    </xdr:to>
    <xdr:graphicFrame macro="">
      <xdr:nvGraphicFramePr>
        <xdr:cNvPr id="4" name="Chart 3" descr="gráfico circular" title="imagen">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209915</xdr:colOff>
      <xdr:row>15</xdr:row>
      <xdr:rowOff>5987</xdr:rowOff>
    </xdr:from>
    <xdr:to>
      <xdr:col>10</xdr:col>
      <xdr:colOff>266332</xdr:colOff>
      <xdr:row>17</xdr:row>
      <xdr:rowOff>176949</xdr:rowOff>
    </xdr:to>
    <xdr:sp macro="" textlink="$M$22">
      <xdr:nvSpPr>
        <xdr:cNvPr id="6" name="TextBox 5">
          <a:extLst>
            <a:ext uri="{FF2B5EF4-FFF2-40B4-BE49-F238E27FC236}">
              <a16:creationId xmlns:a16="http://schemas.microsoft.com/office/drawing/2014/main" id="{00000000-0008-0000-0200-000006000000}"/>
            </a:ext>
          </a:extLst>
        </xdr:cNvPr>
        <xdr:cNvSpPr txBox="1"/>
      </xdr:nvSpPr>
      <xdr:spPr>
        <a:xfrm>
          <a:off x="6305915" y="2475160"/>
          <a:ext cx="664552" cy="354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95C6C9C6-55B8-4254-B5E8-62FC83BA2C4A}" type="TxLink">
            <a:rPr lang="en-US" sz="1400" b="1" i="0" u="none" strike="noStrike">
              <a:solidFill>
                <a:srgbClr val="00338D"/>
              </a:solidFill>
              <a:latin typeface="Arial" panose="020B0604020202020204" pitchFamily="34" charset="0"/>
              <a:cs typeface="Arial" panose="020B0604020202020204" pitchFamily="34" charset="0"/>
            </a:rPr>
            <a:pPr algn="ctr"/>
            <a:t>0%</a:t>
          </a:fld>
          <a:endParaRPr lang="es-ES" sz="1400" b="1">
            <a:solidFill>
              <a:srgbClr val="00338D"/>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25</xdr:row>
          <xdr:rowOff>152400</xdr:rowOff>
        </xdr:from>
        <xdr:to>
          <xdr:col>1</xdr:col>
          <xdr:colOff>257175</xdr:colOff>
          <xdr:row>27</xdr:row>
          <xdr:rowOff>28575</xdr:rowOff>
        </xdr:to>
        <xdr:sp macro="" textlink="">
          <xdr:nvSpPr>
            <xdr:cNvPr id="6179" name="Check Box 35" descr="check box" hidden="1">
              <a:extLst>
                <a:ext uri="{63B3BB69-23CF-44E3-9099-C40C66FF867C}">
                  <a14:compatExt spid="_x0000_s6179"/>
                </a:ext>
                <a:ext uri="{FF2B5EF4-FFF2-40B4-BE49-F238E27FC236}">
                  <a16:creationId xmlns:a16="http://schemas.microsoft.com/office/drawing/2014/main" id="{00000000-0008-0000-02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171450</xdr:rowOff>
        </xdr:from>
        <xdr:to>
          <xdr:col>1</xdr:col>
          <xdr:colOff>257175</xdr:colOff>
          <xdr:row>28</xdr:row>
          <xdr:rowOff>9525</xdr:rowOff>
        </xdr:to>
        <xdr:sp macro="" textlink="">
          <xdr:nvSpPr>
            <xdr:cNvPr id="6180" name="Check Box 36" descr="check box" hidden="1">
              <a:extLst>
                <a:ext uri="{63B3BB69-23CF-44E3-9099-C40C66FF867C}">
                  <a14:compatExt spid="_x0000_s6180"/>
                </a:ext>
                <a:ext uri="{FF2B5EF4-FFF2-40B4-BE49-F238E27FC236}">
                  <a16:creationId xmlns:a16="http://schemas.microsoft.com/office/drawing/2014/main" id="{00000000-0008-0000-02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171450</xdr:rowOff>
        </xdr:from>
        <xdr:to>
          <xdr:col>1</xdr:col>
          <xdr:colOff>257175</xdr:colOff>
          <xdr:row>29</xdr:row>
          <xdr:rowOff>9525</xdr:rowOff>
        </xdr:to>
        <xdr:sp macro="" textlink="">
          <xdr:nvSpPr>
            <xdr:cNvPr id="6181" name="Check Box 37" descr="check box" hidden="1">
              <a:extLst>
                <a:ext uri="{63B3BB69-23CF-44E3-9099-C40C66FF867C}">
                  <a14:compatExt spid="_x0000_s6181"/>
                </a:ext>
                <a:ext uri="{FF2B5EF4-FFF2-40B4-BE49-F238E27FC236}">
                  <a16:creationId xmlns:a16="http://schemas.microsoft.com/office/drawing/2014/main" id="{00000000-0008-0000-02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28</xdr:row>
          <xdr:rowOff>171450</xdr:rowOff>
        </xdr:from>
        <xdr:to>
          <xdr:col>1</xdr:col>
          <xdr:colOff>257175</xdr:colOff>
          <xdr:row>30</xdr:row>
          <xdr:rowOff>9525</xdr:rowOff>
        </xdr:to>
        <xdr:sp macro="" textlink="">
          <xdr:nvSpPr>
            <xdr:cNvPr id="6182" name="Check Box 38" descr="check box" hidden="1">
              <a:extLst>
                <a:ext uri="{63B3BB69-23CF-44E3-9099-C40C66FF867C}">
                  <a14:compatExt spid="_x0000_s6182"/>
                </a:ext>
                <a:ext uri="{FF2B5EF4-FFF2-40B4-BE49-F238E27FC236}">
                  <a16:creationId xmlns:a16="http://schemas.microsoft.com/office/drawing/2014/main" id="{00000000-0008-0000-02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xdr:row>
          <xdr:rowOff>171450</xdr:rowOff>
        </xdr:from>
        <xdr:to>
          <xdr:col>1</xdr:col>
          <xdr:colOff>257175</xdr:colOff>
          <xdr:row>31</xdr:row>
          <xdr:rowOff>9525</xdr:rowOff>
        </xdr:to>
        <xdr:sp macro="" textlink="">
          <xdr:nvSpPr>
            <xdr:cNvPr id="6183" name="Check Box 39" descr="check box" hidden="1">
              <a:extLst>
                <a:ext uri="{63B3BB69-23CF-44E3-9099-C40C66FF867C}">
                  <a14:compatExt spid="_x0000_s6183"/>
                </a:ext>
                <a:ext uri="{FF2B5EF4-FFF2-40B4-BE49-F238E27FC236}">
                  <a16:creationId xmlns:a16="http://schemas.microsoft.com/office/drawing/2014/main" id="{00000000-0008-0000-02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30</xdr:row>
          <xdr:rowOff>171450</xdr:rowOff>
        </xdr:from>
        <xdr:to>
          <xdr:col>1</xdr:col>
          <xdr:colOff>257175</xdr:colOff>
          <xdr:row>32</xdr:row>
          <xdr:rowOff>9525</xdr:rowOff>
        </xdr:to>
        <xdr:sp macro="" textlink="">
          <xdr:nvSpPr>
            <xdr:cNvPr id="6184" name="Check Box 40" descr="check box" hidden="1">
              <a:extLst>
                <a:ext uri="{63B3BB69-23CF-44E3-9099-C40C66FF867C}">
                  <a14:compatExt spid="_x0000_s6184"/>
                </a:ext>
                <a:ext uri="{FF2B5EF4-FFF2-40B4-BE49-F238E27FC236}">
                  <a16:creationId xmlns:a16="http://schemas.microsoft.com/office/drawing/2014/main" id="{00000000-0008-0000-02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9</xdr:col>
      <xdr:colOff>209915</xdr:colOff>
      <xdr:row>29</xdr:row>
      <xdr:rowOff>5987</xdr:rowOff>
    </xdr:from>
    <xdr:to>
      <xdr:col>10</xdr:col>
      <xdr:colOff>266332</xdr:colOff>
      <xdr:row>33</xdr:row>
      <xdr:rowOff>176949</xdr:rowOff>
    </xdr:to>
    <xdr:sp macro="" textlink="$M$38">
      <xdr:nvSpPr>
        <xdr:cNvPr id="34" name="TextBox 33">
          <a:extLst>
            <a:ext uri="{FF2B5EF4-FFF2-40B4-BE49-F238E27FC236}">
              <a16:creationId xmlns:a16="http://schemas.microsoft.com/office/drawing/2014/main" id="{00000000-0008-0000-0200-000022000000}"/>
            </a:ext>
          </a:extLst>
        </xdr:cNvPr>
        <xdr:cNvSpPr txBox="1"/>
      </xdr:nvSpPr>
      <xdr:spPr>
        <a:xfrm>
          <a:off x="6283503" y="3169221"/>
          <a:ext cx="661535" cy="350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fld id="{40E321A4-9AD1-4830-985D-8155B101C5FE}" type="TxLink">
            <a:rPr lang="en-US" sz="1400" b="1" i="0" u="none" strike="noStrike">
              <a:solidFill>
                <a:srgbClr val="00338D"/>
              </a:solidFill>
              <a:latin typeface="Arial" panose="020B0604020202020204" pitchFamily="34" charset="0"/>
              <a:ea typeface="+mn-ea"/>
              <a:cs typeface="Arial" panose="020B0604020202020204" pitchFamily="34" charset="0"/>
            </a:rPr>
            <a:pPr marL="0" indent="0" algn="ctr"/>
            <a:t>0%</a:t>
          </a:fld>
          <a:endParaRPr lang="es-ES" sz="1400" b="1" i="0" u="none" strike="noStrike">
            <a:solidFill>
              <a:srgbClr val="00338D"/>
            </a:solidFill>
            <a:latin typeface="Arial" panose="020B0604020202020204" pitchFamily="34" charset="0"/>
            <a:ea typeface="+mn-ea"/>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31</xdr:row>
          <xdr:rowOff>171450</xdr:rowOff>
        </xdr:from>
        <xdr:to>
          <xdr:col>1</xdr:col>
          <xdr:colOff>257175</xdr:colOff>
          <xdr:row>33</xdr:row>
          <xdr:rowOff>9525</xdr:rowOff>
        </xdr:to>
        <xdr:sp macro="" textlink="">
          <xdr:nvSpPr>
            <xdr:cNvPr id="6185" name="Check Box 41" descr="check box" hidden="1">
              <a:extLst>
                <a:ext uri="{63B3BB69-23CF-44E3-9099-C40C66FF867C}">
                  <a14:compatExt spid="_x0000_s6185"/>
                </a:ext>
                <a:ext uri="{FF2B5EF4-FFF2-40B4-BE49-F238E27FC236}">
                  <a16:creationId xmlns:a16="http://schemas.microsoft.com/office/drawing/2014/main" id="{00000000-0008-0000-02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32</xdr:row>
          <xdr:rowOff>171450</xdr:rowOff>
        </xdr:from>
        <xdr:to>
          <xdr:col>1</xdr:col>
          <xdr:colOff>257175</xdr:colOff>
          <xdr:row>34</xdr:row>
          <xdr:rowOff>9525</xdr:rowOff>
        </xdr:to>
        <xdr:sp macro="" textlink="">
          <xdr:nvSpPr>
            <xdr:cNvPr id="6186" name="Check Box 42" descr="check box" hidden="1">
              <a:extLst>
                <a:ext uri="{63B3BB69-23CF-44E3-9099-C40C66FF867C}">
                  <a14:compatExt spid="_x0000_s6186"/>
                </a:ext>
                <a:ext uri="{FF2B5EF4-FFF2-40B4-BE49-F238E27FC236}">
                  <a16:creationId xmlns:a16="http://schemas.microsoft.com/office/drawing/2014/main" id="{00000000-0008-0000-02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33</xdr:row>
          <xdr:rowOff>171450</xdr:rowOff>
        </xdr:from>
        <xdr:to>
          <xdr:col>1</xdr:col>
          <xdr:colOff>257175</xdr:colOff>
          <xdr:row>35</xdr:row>
          <xdr:rowOff>9525</xdr:rowOff>
        </xdr:to>
        <xdr:sp macro="" textlink="">
          <xdr:nvSpPr>
            <xdr:cNvPr id="6187" name="Check Box 43" descr="check box" hidden="1">
              <a:extLst>
                <a:ext uri="{63B3BB69-23CF-44E3-9099-C40C66FF867C}">
                  <a14:compatExt spid="_x0000_s6187"/>
                </a:ext>
                <a:ext uri="{FF2B5EF4-FFF2-40B4-BE49-F238E27FC236}">
                  <a16:creationId xmlns:a16="http://schemas.microsoft.com/office/drawing/2014/main" id="{00000000-0008-0000-02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465747</xdr:colOff>
      <xdr:row>23</xdr:row>
      <xdr:rowOff>325437</xdr:rowOff>
    </xdr:from>
    <xdr:to>
      <xdr:col>12</xdr:col>
      <xdr:colOff>2547</xdr:colOff>
      <xdr:row>36</xdr:row>
      <xdr:rowOff>66987</xdr:rowOff>
    </xdr:to>
    <xdr:graphicFrame macro="">
      <xdr:nvGraphicFramePr>
        <xdr:cNvPr id="2" name="Chart 1" descr="gráfico circular" title="imagen">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57150</xdr:colOff>
          <xdr:row>24</xdr:row>
          <xdr:rowOff>152400</xdr:rowOff>
        </xdr:from>
        <xdr:to>
          <xdr:col>1</xdr:col>
          <xdr:colOff>257175</xdr:colOff>
          <xdr:row>26</xdr:row>
          <xdr:rowOff>28575</xdr:rowOff>
        </xdr:to>
        <xdr:sp macro="" textlink="">
          <xdr:nvSpPr>
            <xdr:cNvPr id="6188" name="Check Box 44" descr="check box" hidden="1">
              <a:extLst>
                <a:ext uri="{63B3BB69-23CF-44E3-9099-C40C66FF867C}">
                  <a14:compatExt spid="_x0000_s6188"/>
                </a:ext>
                <a:ext uri="{FF2B5EF4-FFF2-40B4-BE49-F238E27FC236}">
                  <a16:creationId xmlns:a16="http://schemas.microsoft.com/office/drawing/2014/main" id="{00000000-0008-0000-02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180975</xdr:rowOff>
        </xdr:from>
        <xdr:to>
          <xdr:col>1</xdr:col>
          <xdr:colOff>257175</xdr:colOff>
          <xdr:row>17</xdr:row>
          <xdr:rowOff>0</xdr:rowOff>
        </xdr:to>
        <xdr:sp macro="" textlink="">
          <xdr:nvSpPr>
            <xdr:cNvPr id="6189" name="Check Box 45" descr="check box" hidden="1">
              <a:extLst>
                <a:ext uri="{63B3BB69-23CF-44E3-9099-C40C66FF867C}">
                  <a14:compatExt spid="_x0000_s6189"/>
                </a:ext>
                <a:ext uri="{FF2B5EF4-FFF2-40B4-BE49-F238E27FC236}">
                  <a16:creationId xmlns:a16="http://schemas.microsoft.com/office/drawing/2014/main" id="{00000000-0008-0000-02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1392785</xdr:colOff>
      <xdr:row>5</xdr:row>
      <xdr:rowOff>11112</xdr:rowOff>
    </xdr:to>
    <xdr:pic>
      <xdr:nvPicPr>
        <xdr:cNvPr id="2" name="Obrázok 4">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0"/>
          <a:ext cx="1297535" cy="9604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1387929</xdr:colOff>
      <xdr:row>4</xdr:row>
      <xdr:rowOff>76880</xdr:rowOff>
    </xdr:to>
    <xdr:pic>
      <xdr:nvPicPr>
        <xdr:cNvPr id="2" name="Obrázok 4" descr="Bandera de la UE" title="imagen">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0"/>
          <a:ext cx="1292679" cy="8429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1392785</xdr:colOff>
      <xdr:row>5</xdr:row>
      <xdr:rowOff>8731</xdr:rowOff>
    </xdr:to>
    <xdr:pic>
      <xdr:nvPicPr>
        <xdr:cNvPr id="3" name="Obrázok 4" descr="Bandera de la UE" title="imagen">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0"/>
          <a:ext cx="1292679" cy="9159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1387929</xdr:colOff>
      <xdr:row>4</xdr:row>
      <xdr:rowOff>141287</xdr:rowOff>
    </xdr:to>
    <xdr:pic>
      <xdr:nvPicPr>
        <xdr:cNvPr id="2" name="Obrázok 4" descr="Bandera de la UE" title="imagen">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0"/>
          <a:ext cx="1292679" cy="912812"/>
        </a:xfrm>
        <a:prstGeom prst="rect">
          <a:avLst/>
        </a:prstGeom>
      </xdr:spPr>
    </xdr:pic>
    <xdr:clientData/>
  </xdr:twoCellAnchor>
  <xdr:twoCellAnchor editAs="oneCell">
    <xdr:from>
      <xdr:col>2</xdr:col>
      <xdr:colOff>103965</xdr:colOff>
      <xdr:row>10</xdr:row>
      <xdr:rowOff>75552</xdr:rowOff>
    </xdr:from>
    <xdr:to>
      <xdr:col>12</xdr:col>
      <xdr:colOff>7071</xdr:colOff>
      <xdr:row>30</xdr:row>
      <xdr:rowOff>96608</xdr:rowOff>
    </xdr:to>
    <xdr:pic>
      <xdr:nvPicPr>
        <xdr:cNvPr id="3" name="Picture 2" descr="pantallazo página web banco de España" title="imagen">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2406530" y="3951813"/>
          <a:ext cx="6035412" cy="3665404"/>
        </a:xfrm>
        <a:prstGeom prst="rect">
          <a:avLst/>
        </a:prstGeom>
      </xdr:spPr>
    </xdr:pic>
    <xdr:clientData/>
  </xdr:twoCellAnchor>
  <xdr:twoCellAnchor>
    <xdr:from>
      <xdr:col>2</xdr:col>
      <xdr:colOff>362194</xdr:colOff>
      <xdr:row>28</xdr:row>
      <xdr:rowOff>39189</xdr:rowOff>
    </xdr:from>
    <xdr:to>
      <xdr:col>5</xdr:col>
      <xdr:colOff>589329</xdr:colOff>
      <xdr:row>29</xdr:row>
      <xdr:rowOff>58484</xdr:rowOff>
    </xdr:to>
    <xdr:sp macro="" textlink="">
      <xdr:nvSpPr>
        <xdr:cNvPr id="4" name="Rectangle: Rounded Corners 3" descr="rectángulo rojo" title="imagen">
          <a:extLst>
            <a:ext uri="{FF2B5EF4-FFF2-40B4-BE49-F238E27FC236}">
              <a16:creationId xmlns:a16="http://schemas.microsoft.com/office/drawing/2014/main" id="{00000000-0008-0000-0600-000004000000}"/>
            </a:ext>
          </a:extLst>
        </xdr:cNvPr>
        <xdr:cNvSpPr/>
      </xdr:nvSpPr>
      <xdr:spPr>
        <a:xfrm>
          <a:off x="2664759" y="7195363"/>
          <a:ext cx="2065874" cy="201512"/>
        </a:xfrm>
        <a:prstGeom prst="round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ES" sz="1100"/>
        </a:p>
      </xdr:txBody>
    </xdr:sp>
    <xdr:clientData/>
  </xdr:twoCellAnchor>
  <xdr:twoCellAnchor>
    <xdr:from>
      <xdr:col>2</xdr:col>
      <xdr:colOff>29308</xdr:colOff>
      <xdr:row>28</xdr:row>
      <xdr:rowOff>96360</xdr:rowOff>
    </xdr:from>
    <xdr:to>
      <xdr:col>2</xdr:col>
      <xdr:colOff>322385</xdr:colOff>
      <xdr:row>29</xdr:row>
      <xdr:rowOff>19407</xdr:rowOff>
    </xdr:to>
    <xdr:sp macro="" textlink="">
      <xdr:nvSpPr>
        <xdr:cNvPr id="5" name="Arrow: Right 4" descr="flecha roja" title="imagen">
          <a:extLst>
            <a:ext uri="{FF2B5EF4-FFF2-40B4-BE49-F238E27FC236}">
              <a16:creationId xmlns:a16="http://schemas.microsoft.com/office/drawing/2014/main" id="{00000000-0008-0000-0600-000005000000}"/>
            </a:ext>
          </a:extLst>
        </xdr:cNvPr>
        <xdr:cNvSpPr/>
      </xdr:nvSpPr>
      <xdr:spPr>
        <a:xfrm>
          <a:off x="2331873" y="7252534"/>
          <a:ext cx="293077" cy="10526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36635</xdr:colOff>
      <xdr:row>28</xdr:row>
      <xdr:rowOff>96360</xdr:rowOff>
    </xdr:from>
    <xdr:to>
      <xdr:col>6</xdr:col>
      <xdr:colOff>323362</xdr:colOff>
      <xdr:row>29</xdr:row>
      <xdr:rowOff>19407</xdr:rowOff>
    </xdr:to>
    <xdr:sp macro="" textlink="">
      <xdr:nvSpPr>
        <xdr:cNvPr id="6" name="Arrow: Right 5" descr="flecha roja" title="imagen">
          <a:extLst>
            <a:ext uri="{FF2B5EF4-FFF2-40B4-BE49-F238E27FC236}">
              <a16:creationId xmlns:a16="http://schemas.microsoft.com/office/drawing/2014/main" id="{00000000-0008-0000-0600-000006000000}"/>
            </a:ext>
          </a:extLst>
        </xdr:cNvPr>
        <xdr:cNvSpPr/>
      </xdr:nvSpPr>
      <xdr:spPr>
        <a:xfrm rot="10800000">
          <a:off x="4790852" y="7252534"/>
          <a:ext cx="286727" cy="10526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mc:AlternateContent xmlns:mc="http://schemas.openxmlformats.org/markup-compatibility/2006">
    <mc:Choice xmlns:a14="http://schemas.microsoft.com/office/drawing/2010/main" Requires="a14">
      <xdr:twoCellAnchor editAs="oneCell">
        <xdr:from>
          <xdr:col>1</xdr:col>
          <xdr:colOff>257175</xdr:colOff>
          <xdr:row>7</xdr:row>
          <xdr:rowOff>161925</xdr:rowOff>
        </xdr:from>
        <xdr:to>
          <xdr:col>1</xdr:col>
          <xdr:colOff>523875</xdr:colOff>
          <xdr:row>9</xdr:row>
          <xdr:rowOff>9525</xdr:rowOff>
        </xdr:to>
        <xdr:sp macro="" textlink="">
          <xdr:nvSpPr>
            <xdr:cNvPr id="19457" name="Check Box 1" descr="check box" hidden="1">
              <a:extLst>
                <a:ext uri="{63B3BB69-23CF-44E3-9099-C40C66FF867C}">
                  <a14:compatExt spid="_x0000_s19457"/>
                </a:ext>
                <a:ext uri="{FF2B5EF4-FFF2-40B4-BE49-F238E27FC236}">
                  <a16:creationId xmlns:a16="http://schemas.microsoft.com/office/drawing/2014/main" id="{00000000-0008-0000-06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1387929</xdr:colOff>
      <xdr:row>4</xdr:row>
      <xdr:rowOff>77414</xdr:rowOff>
    </xdr:to>
    <xdr:pic>
      <xdr:nvPicPr>
        <xdr:cNvPr id="2" name="Obrázok 4" descr="Bandera de la UE" title="imagen">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0"/>
          <a:ext cx="1292679" cy="91598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57150</xdr:colOff>
          <xdr:row>14</xdr:row>
          <xdr:rowOff>171450</xdr:rowOff>
        </xdr:from>
        <xdr:to>
          <xdr:col>4</xdr:col>
          <xdr:colOff>409575</xdr:colOff>
          <xdr:row>16</xdr:row>
          <xdr:rowOff>28575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14</xdr:row>
          <xdr:rowOff>171450</xdr:rowOff>
        </xdr:from>
        <xdr:to>
          <xdr:col>4</xdr:col>
          <xdr:colOff>66675</xdr:colOff>
          <xdr:row>16</xdr:row>
          <xdr:rowOff>28575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171450</xdr:rowOff>
        </xdr:from>
        <xdr:to>
          <xdr:col>4</xdr:col>
          <xdr:colOff>409575</xdr:colOff>
          <xdr:row>29</xdr:row>
          <xdr:rowOff>28575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7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27</xdr:row>
          <xdr:rowOff>171450</xdr:rowOff>
        </xdr:from>
        <xdr:to>
          <xdr:col>4</xdr:col>
          <xdr:colOff>66675</xdr:colOff>
          <xdr:row>29</xdr:row>
          <xdr:rowOff>28575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171450</xdr:rowOff>
        </xdr:from>
        <xdr:to>
          <xdr:col>4</xdr:col>
          <xdr:colOff>409575</xdr:colOff>
          <xdr:row>33</xdr:row>
          <xdr:rowOff>28575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7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31</xdr:row>
          <xdr:rowOff>171450</xdr:rowOff>
        </xdr:from>
        <xdr:to>
          <xdr:col>4</xdr:col>
          <xdr:colOff>66675</xdr:colOff>
          <xdr:row>33</xdr:row>
          <xdr:rowOff>28575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7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35</xdr:row>
          <xdr:rowOff>171450</xdr:rowOff>
        </xdr:from>
        <xdr:to>
          <xdr:col>4</xdr:col>
          <xdr:colOff>409575</xdr:colOff>
          <xdr:row>37</xdr:row>
          <xdr:rowOff>28575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7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35</xdr:row>
          <xdr:rowOff>171450</xdr:rowOff>
        </xdr:from>
        <xdr:to>
          <xdr:col>4</xdr:col>
          <xdr:colOff>66675</xdr:colOff>
          <xdr:row>37</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7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xdr:row>
          <xdr:rowOff>171450</xdr:rowOff>
        </xdr:from>
        <xdr:to>
          <xdr:col>4</xdr:col>
          <xdr:colOff>409575</xdr:colOff>
          <xdr:row>25</xdr:row>
          <xdr:rowOff>38100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7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23</xdr:row>
          <xdr:rowOff>171450</xdr:rowOff>
        </xdr:from>
        <xdr:to>
          <xdr:col>4</xdr:col>
          <xdr:colOff>66675</xdr:colOff>
          <xdr:row>25</xdr:row>
          <xdr:rowOff>38100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7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171450</xdr:rowOff>
        </xdr:from>
        <xdr:to>
          <xdr:col>4</xdr:col>
          <xdr:colOff>419100</xdr:colOff>
          <xdr:row>12</xdr:row>
          <xdr:rowOff>38100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7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10</xdr:row>
          <xdr:rowOff>171450</xdr:rowOff>
        </xdr:from>
        <xdr:to>
          <xdr:col>4</xdr:col>
          <xdr:colOff>66675</xdr:colOff>
          <xdr:row>12</xdr:row>
          <xdr:rowOff>38100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7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56</xdr:row>
          <xdr:rowOff>171450</xdr:rowOff>
        </xdr:from>
        <xdr:to>
          <xdr:col>4</xdr:col>
          <xdr:colOff>409575</xdr:colOff>
          <xdr:row>58</xdr:row>
          <xdr:rowOff>28575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7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56</xdr:row>
          <xdr:rowOff>171450</xdr:rowOff>
        </xdr:from>
        <xdr:to>
          <xdr:col>4</xdr:col>
          <xdr:colOff>66675</xdr:colOff>
          <xdr:row>58</xdr:row>
          <xdr:rowOff>28575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7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63</xdr:row>
          <xdr:rowOff>171450</xdr:rowOff>
        </xdr:from>
        <xdr:to>
          <xdr:col>4</xdr:col>
          <xdr:colOff>409575</xdr:colOff>
          <xdr:row>65</xdr:row>
          <xdr:rowOff>28575</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7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63</xdr:row>
          <xdr:rowOff>171450</xdr:rowOff>
        </xdr:from>
        <xdr:to>
          <xdr:col>4</xdr:col>
          <xdr:colOff>66675</xdr:colOff>
          <xdr:row>65</xdr:row>
          <xdr:rowOff>28575</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7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45</xdr:row>
          <xdr:rowOff>171450</xdr:rowOff>
        </xdr:from>
        <xdr:to>
          <xdr:col>4</xdr:col>
          <xdr:colOff>409575</xdr:colOff>
          <xdr:row>47</xdr:row>
          <xdr:rowOff>38100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7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45</xdr:row>
          <xdr:rowOff>171450</xdr:rowOff>
        </xdr:from>
        <xdr:to>
          <xdr:col>4</xdr:col>
          <xdr:colOff>66675</xdr:colOff>
          <xdr:row>47</xdr:row>
          <xdr:rowOff>38100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7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49</xdr:row>
          <xdr:rowOff>171450</xdr:rowOff>
        </xdr:from>
        <xdr:to>
          <xdr:col>4</xdr:col>
          <xdr:colOff>409575</xdr:colOff>
          <xdr:row>51</xdr:row>
          <xdr:rowOff>28575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7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49</xdr:row>
          <xdr:rowOff>171450</xdr:rowOff>
        </xdr:from>
        <xdr:to>
          <xdr:col>4</xdr:col>
          <xdr:colOff>66675</xdr:colOff>
          <xdr:row>51</xdr:row>
          <xdr:rowOff>28575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7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39</xdr:row>
          <xdr:rowOff>171450</xdr:rowOff>
        </xdr:from>
        <xdr:to>
          <xdr:col>4</xdr:col>
          <xdr:colOff>409575</xdr:colOff>
          <xdr:row>41</xdr:row>
          <xdr:rowOff>28575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7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39</xdr:row>
          <xdr:rowOff>171450</xdr:rowOff>
        </xdr:from>
        <xdr:to>
          <xdr:col>4</xdr:col>
          <xdr:colOff>66675</xdr:colOff>
          <xdr:row>41</xdr:row>
          <xdr:rowOff>28575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7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1392785</xdr:colOff>
      <xdr:row>5</xdr:row>
      <xdr:rowOff>55562</xdr:rowOff>
    </xdr:to>
    <xdr:pic>
      <xdr:nvPicPr>
        <xdr:cNvPr id="2" name="Obrázok 4" descr="Bandera de la UE" title="imagen">
          <a:extLst>
            <a:ext uri="{FF2B5EF4-FFF2-40B4-BE49-F238E27FC236}">
              <a16:creationId xmlns:a16="http://schemas.microsoft.com/office/drawing/2014/main" id="{00000000-0008-0000-08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0"/>
          <a:ext cx="1297535" cy="10112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1392785</xdr:colOff>
      <xdr:row>5</xdr:row>
      <xdr:rowOff>11112</xdr:rowOff>
    </xdr:to>
    <xdr:pic>
      <xdr:nvPicPr>
        <xdr:cNvPr id="2" name="Obrázok 4" descr="Bandera de la UE" title="imagen">
          <a:extLst>
            <a:ext uri="{FF2B5EF4-FFF2-40B4-BE49-F238E27FC236}">
              <a16:creationId xmlns:a16="http://schemas.microsoft.com/office/drawing/2014/main" id="{00000000-0008-0000-09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0"/>
          <a:ext cx="1297535" cy="1011237"/>
        </a:xfrm>
        <a:prstGeom prst="rect">
          <a:avLst/>
        </a:prstGeom>
      </xdr:spPr>
    </xdr:pic>
    <xdr:clientData/>
  </xdr:twoCellAnchor>
  <xdr:twoCellAnchor editAs="oneCell">
    <xdr:from>
      <xdr:col>1</xdr:col>
      <xdr:colOff>73025</xdr:colOff>
      <xdr:row>9</xdr:row>
      <xdr:rowOff>66675</xdr:rowOff>
    </xdr:from>
    <xdr:to>
      <xdr:col>4</xdr:col>
      <xdr:colOff>120651</xdr:colOff>
      <xdr:row>14</xdr:row>
      <xdr:rowOff>101600</xdr:rowOff>
    </xdr:to>
    <xdr:pic>
      <xdr:nvPicPr>
        <xdr:cNvPr id="5" name="Picture 4" descr="ejemplo de la mejora del coste de capital" title="imagen">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2750" y="2743200"/>
          <a:ext cx="5651501" cy="1038225"/>
        </a:xfrm>
        <a:prstGeom prst="rect">
          <a:avLst/>
        </a:prstGeom>
        <a:noFill/>
      </xdr:spPr>
    </xdr:pic>
    <xdr:clientData/>
  </xdr:twoCellAnchor>
  <xdr:twoCellAnchor editAs="oneCell">
    <xdr:from>
      <xdr:col>8</xdr:col>
      <xdr:colOff>38100</xdr:colOff>
      <xdr:row>11</xdr:row>
      <xdr:rowOff>28575</xdr:rowOff>
    </xdr:from>
    <xdr:to>
      <xdr:col>12</xdr:col>
      <xdr:colOff>410845</xdr:colOff>
      <xdr:row>20</xdr:row>
      <xdr:rowOff>230378</xdr:rowOff>
    </xdr:to>
    <xdr:pic>
      <xdr:nvPicPr>
        <xdr:cNvPr id="10" name="Picture 9" descr="tipología de proyecto" title="tabla">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3"/>
        <a:stretch>
          <a:fillRect/>
        </a:stretch>
      </xdr:blipFill>
      <xdr:spPr>
        <a:xfrm>
          <a:off x="12277725" y="3067050"/>
          <a:ext cx="5401945" cy="256400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1392785</xdr:colOff>
      <xdr:row>5</xdr:row>
      <xdr:rowOff>11112</xdr:rowOff>
    </xdr:to>
    <xdr:pic>
      <xdr:nvPicPr>
        <xdr:cNvPr id="2" name="Obrázok 4" descr="Bandera de la UE" title="imagen">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0"/>
          <a:ext cx="1297535" cy="100806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1389610</xdr:colOff>
      <xdr:row>5</xdr:row>
      <xdr:rowOff>59531</xdr:rowOff>
    </xdr:to>
    <xdr:pic>
      <xdr:nvPicPr>
        <xdr:cNvPr id="2" name="Obrázok 4" descr="Bandera de la UE" title="imagen">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0"/>
          <a:ext cx="1297535" cy="964406"/>
        </a:xfrm>
        <a:prstGeom prst="rect">
          <a:avLst/>
        </a:prstGeom>
      </xdr:spPr>
    </xdr:pic>
    <xdr:clientData/>
  </xdr:twoCellAnchor>
  <xdr:oneCellAnchor>
    <xdr:from>
      <xdr:col>0</xdr:col>
      <xdr:colOff>95250</xdr:colOff>
      <xdr:row>52</xdr:row>
      <xdr:rowOff>0</xdr:rowOff>
    </xdr:from>
    <xdr:ext cx="1294360" cy="1083002"/>
    <xdr:pic>
      <xdr:nvPicPr>
        <xdr:cNvPr id="3" name="Obrázok 4" descr="Bandera de la UE" title="imagen">
          <a:extLst>
            <a:ext uri="{FF2B5EF4-FFF2-40B4-BE49-F238E27FC236}">
              <a16:creationId xmlns:a16="http://schemas.microsoft.com/office/drawing/2014/main" id="{00000000-0008-0000-0B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0"/>
          <a:ext cx="1294360" cy="1083002"/>
        </a:xfrm>
        <a:prstGeom prst="rect">
          <a:avLst/>
        </a:prstGeom>
      </xdr:spPr>
    </xdr:pic>
    <xdr:clientData/>
  </xdr:oneCellAnchor>
  <xdr:oneCellAnchor>
    <xdr:from>
      <xdr:col>0</xdr:col>
      <xdr:colOff>95250</xdr:colOff>
      <xdr:row>74</xdr:row>
      <xdr:rowOff>0</xdr:rowOff>
    </xdr:from>
    <xdr:ext cx="1294360" cy="1083002"/>
    <xdr:pic>
      <xdr:nvPicPr>
        <xdr:cNvPr id="4" name="Obrázok 4" descr="Bandera de la UE" title="imagen">
          <a:extLst>
            <a:ext uri="{FF2B5EF4-FFF2-40B4-BE49-F238E27FC236}">
              <a16:creationId xmlns:a16="http://schemas.microsoft.com/office/drawing/2014/main" id="{00000000-0008-0000-0B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7844118"/>
          <a:ext cx="1294360" cy="1083002"/>
        </a:xfrm>
        <a:prstGeom prst="rect">
          <a:avLst/>
        </a:prstGeom>
      </xdr:spPr>
    </xdr:pic>
    <xdr:clientData/>
  </xdr:oneCellAnchor>
  <xdr:oneCellAnchor>
    <xdr:from>
      <xdr:col>0</xdr:col>
      <xdr:colOff>95250</xdr:colOff>
      <xdr:row>110</xdr:row>
      <xdr:rowOff>0</xdr:rowOff>
    </xdr:from>
    <xdr:ext cx="1294360" cy="1083002"/>
    <xdr:pic>
      <xdr:nvPicPr>
        <xdr:cNvPr id="5" name="Obrázok 4" descr="Bandera de la UE" title="imagen">
          <a:extLst>
            <a:ext uri="{FF2B5EF4-FFF2-40B4-BE49-F238E27FC236}">
              <a16:creationId xmlns:a16="http://schemas.microsoft.com/office/drawing/2014/main" id="{00000000-0008-0000-0B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11601824"/>
          <a:ext cx="1294360" cy="1083002"/>
        </a:xfrm>
        <a:prstGeom prst="rect">
          <a:avLst/>
        </a:prstGeom>
      </xdr:spPr>
    </xdr:pic>
    <xdr:clientData/>
  </xdr:oneCellAnchor>
  <xdr:oneCellAnchor>
    <xdr:from>
      <xdr:col>0</xdr:col>
      <xdr:colOff>95250</xdr:colOff>
      <xdr:row>148</xdr:row>
      <xdr:rowOff>0</xdr:rowOff>
    </xdr:from>
    <xdr:ext cx="1294360" cy="1083002"/>
    <xdr:pic>
      <xdr:nvPicPr>
        <xdr:cNvPr id="6" name="Obrázok 4" descr="Bandera de la UE" title="imagen">
          <a:extLst>
            <a:ext uri="{FF2B5EF4-FFF2-40B4-BE49-F238E27FC236}">
              <a16:creationId xmlns:a16="http://schemas.microsoft.com/office/drawing/2014/main" id="{00000000-0008-0000-0B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22501412"/>
          <a:ext cx="1294360" cy="1083002"/>
        </a:xfrm>
        <a:prstGeom prst="rect">
          <a:avLst/>
        </a:prstGeom>
      </xdr:spPr>
    </xdr:pic>
    <xdr:clientData/>
  </xdr:oneCellAnchor>
  <xdr:oneCellAnchor>
    <xdr:from>
      <xdr:col>0</xdr:col>
      <xdr:colOff>95250</xdr:colOff>
      <xdr:row>197</xdr:row>
      <xdr:rowOff>0</xdr:rowOff>
    </xdr:from>
    <xdr:ext cx="1294360" cy="1083002"/>
    <xdr:pic>
      <xdr:nvPicPr>
        <xdr:cNvPr id="7" name="Obrázok 4" descr="Bandera de la UE" title="imagen">
          <a:extLst>
            <a:ext uri="{FF2B5EF4-FFF2-40B4-BE49-F238E27FC236}">
              <a16:creationId xmlns:a16="http://schemas.microsoft.com/office/drawing/2014/main" id="{00000000-0008-0000-0B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33985200"/>
          <a:ext cx="1294360" cy="108300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madfsr103\MC\2016-2017\Oportunidades\INFRAS\04.%20Proyectos\FY20\SRSS\3.%20Fase%203.%20Template%20para%20ONE\11.%20Nueva%20versi&#243;n\05.%20Matriz%20riesgo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madfsr103\MC\2016-2017\Oportunidades\INFRAS\04.%20Proyectos\FY20\SRSS\4.%20Fase%204.%20Definici&#243;n%20mecanismos%20PPP%20en%20EDAR\08.%20Versi&#243;n%20Abril%202021\3.%203.1%20Anexo%20II%20-%20Herramienta%20para%20realizar%20el%20valor%20por%20di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Plantilla Resumen"/>
      <sheetName val="Resultados y matriz final"/>
      <sheetName val="Transportes"/>
      <sheetName val="Soporte y Repartos de riesgos"/>
      <sheetName val="Análisis consolidación deuda"/>
      <sheetName val="Sheet2"/>
      <sheetName val="Sheet1"/>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bro de hipótesis"/>
      <sheetName val="Valor por Dinero"/>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4.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8.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8.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zoomScale="80" zoomScaleNormal="80" workbookViewId="0">
      <selection activeCell="B9" sqref="B9:L9"/>
    </sheetView>
  </sheetViews>
  <sheetFormatPr baseColWidth="10" defaultColWidth="8.7109375" defaultRowHeight="15" x14ac:dyDescent="0.25"/>
  <cols>
    <col min="1" max="1" width="20.85546875" style="160" customWidth="1"/>
    <col min="2" max="16384" width="8.7109375" style="160"/>
  </cols>
  <sheetData>
    <row r="1" spans="1:12" x14ac:dyDescent="0.25">
      <c r="A1" s="193"/>
      <c r="B1" s="194"/>
      <c r="C1" s="194"/>
      <c r="D1" s="195"/>
      <c r="E1" s="196"/>
      <c r="F1" s="196"/>
      <c r="G1" s="197"/>
      <c r="H1" s="197"/>
      <c r="I1" s="196"/>
      <c r="J1" s="196"/>
      <c r="K1" s="197"/>
      <c r="L1" s="197"/>
    </row>
    <row r="2" spans="1:12" ht="18" x14ac:dyDescent="0.25">
      <c r="A2" s="193"/>
      <c r="B2" s="198"/>
      <c r="C2" s="198"/>
      <c r="D2" s="199"/>
      <c r="E2" s="200"/>
      <c r="F2" s="200"/>
      <c r="G2" s="197"/>
      <c r="H2" s="197"/>
      <c r="I2" s="200"/>
      <c r="J2" s="200"/>
      <c r="K2" s="197"/>
      <c r="L2" s="197"/>
    </row>
    <row r="3" spans="1:12" ht="18" x14ac:dyDescent="0.25">
      <c r="A3" s="193"/>
      <c r="B3" s="198" t="s">
        <v>190</v>
      </c>
      <c r="C3" s="194"/>
      <c r="D3" s="201"/>
      <c r="E3" s="196"/>
      <c r="F3" s="196"/>
      <c r="G3" s="197"/>
      <c r="H3" s="197"/>
      <c r="I3" s="196"/>
      <c r="J3" s="196"/>
      <c r="K3" s="197"/>
      <c r="L3" s="197"/>
    </row>
    <row r="4" spans="1:12" x14ac:dyDescent="0.25">
      <c r="A4" s="193"/>
      <c r="B4" s="193"/>
      <c r="C4" s="193"/>
      <c r="D4" s="193"/>
      <c r="E4" s="196"/>
      <c r="F4" s="196"/>
      <c r="G4" s="197"/>
      <c r="H4" s="197"/>
      <c r="I4" s="196"/>
      <c r="J4" s="196"/>
      <c r="K4" s="197"/>
      <c r="L4" s="197"/>
    </row>
    <row r="5" spans="1:12" x14ac:dyDescent="0.25">
      <c r="A5" s="193"/>
      <c r="B5" s="194"/>
      <c r="C5" s="194"/>
      <c r="D5" s="201"/>
      <c r="E5" s="196"/>
      <c r="F5" s="196"/>
      <c r="G5" s="197"/>
      <c r="H5" s="197"/>
      <c r="I5" s="196"/>
      <c r="J5" s="196"/>
      <c r="K5" s="197"/>
      <c r="L5" s="197"/>
    </row>
    <row r="7" spans="1:12" ht="33.950000000000003" customHeight="1" x14ac:dyDescent="0.25">
      <c r="B7" s="324" t="s">
        <v>191</v>
      </c>
      <c r="C7" s="324"/>
      <c r="D7" s="324"/>
      <c r="E7" s="324"/>
      <c r="F7" s="324"/>
      <c r="G7" s="324"/>
      <c r="H7" s="324"/>
      <c r="I7" s="324"/>
      <c r="J7" s="324"/>
      <c r="K7" s="324"/>
      <c r="L7" s="324"/>
    </row>
    <row r="9" spans="1:12" s="202" customFormat="1" ht="42" customHeight="1" x14ac:dyDescent="0.25">
      <c r="B9" s="324" t="s">
        <v>362</v>
      </c>
      <c r="C9" s="324"/>
      <c r="D9" s="324"/>
      <c r="E9" s="324"/>
      <c r="F9" s="324"/>
      <c r="G9" s="324"/>
      <c r="H9" s="324"/>
      <c r="I9" s="324"/>
      <c r="J9" s="324"/>
      <c r="K9" s="324"/>
      <c r="L9" s="324"/>
    </row>
    <row r="10" spans="1:12" s="202" customFormat="1" ht="18.95" customHeight="1" x14ac:dyDescent="0.25"/>
    <row r="11" spans="1:12" s="202" customFormat="1" ht="18.95" customHeight="1" x14ac:dyDescent="0.25">
      <c r="B11" s="192" t="s">
        <v>266</v>
      </c>
    </row>
    <row r="12" spans="1:12" s="202" customFormat="1" ht="16.5" customHeight="1" x14ac:dyDescent="0.25">
      <c r="B12" s="192" t="s">
        <v>192</v>
      </c>
    </row>
    <row r="13" spans="1:12" s="202" customFormat="1" ht="16.5" customHeight="1" x14ac:dyDescent="0.25">
      <c r="B13" s="192" t="s">
        <v>358</v>
      </c>
    </row>
    <row r="14" spans="1:12" s="202" customFormat="1" ht="16.5" customHeight="1" x14ac:dyDescent="0.25">
      <c r="B14" s="192" t="s">
        <v>183</v>
      </c>
    </row>
    <row r="15" spans="1:12" s="202" customFormat="1" ht="16.5" customHeight="1" x14ac:dyDescent="0.25">
      <c r="A15" s="294"/>
      <c r="B15" s="192" t="s">
        <v>267</v>
      </c>
      <c r="C15" s="294"/>
      <c r="D15" s="294"/>
    </row>
    <row r="16" spans="1:12" s="202" customFormat="1" ht="16.5" customHeight="1" x14ac:dyDescent="0.25">
      <c r="A16" s="294"/>
      <c r="B16" s="192" t="s">
        <v>268</v>
      </c>
      <c r="C16" s="294"/>
      <c r="D16" s="294"/>
    </row>
    <row r="17" spans="1:4" s="202" customFormat="1" ht="16.5" customHeight="1" x14ac:dyDescent="0.25">
      <c r="A17" s="294"/>
      <c r="B17" s="192" t="s">
        <v>269</v>
      </c>
      <c r="C17" s="294"/>
      <c r="D17" s="294"/>
    </row>
    <row r="18" spans="1:4" s="202" customFormat="1" ht="16.5" customHeight="1" x14ac:dyDescent="0.25">
      <c r="A18" s="294"/>
      <c r="B18" s="192" t="s">
        <v>359</v>
      </c>
      <c r="C18" s="294"/>
      <c r="D18" s="294"/>
    </row>
    <row r="19" spans="1:4" s="202" customFormat="1" ht="16.5" customHeight="1" x14ac:dyDescent="0.25">
      <c r="A19" s="294"/>
      <c r="B19" s="192" t="s">
        <v>360</v>
      </c>
      <c r="C19" s="294"/>
      <c r="D19" s="294"/>
    </row>
    <row r="20" spans="1:4" s="202" customFormat="1" ht="16.5" customHeight="1" x14ac:dyDescent="0.25">
      <c r="A20" s="294"/>
      <c r="B20" s="192" t="s">
        <v>361</v>
      </c>
      <c r="C20" s="294"/>
      <c r="D20" s="294"/>
    </row>
  </sheetData>
  <sheetProtection selectLockedCells="1"/>
  <mergeCells count="2">
    <mergeCell ref="B7:L7"/>
    <mergeCell ref="B9:L9"/>
  </mergeCells>
  <hyperlinks>
    <hyperlink ref="B15" location="'5. Cálculo de la b'!A1" display="5. Cálculo de la b"/>
    <hyperlink ref="B12" location="'2. Check list documentación '!A1" display="2. Checklist documentación"/>
    <hyperlink ref="B13" location="'3. Información básica proyecto'!A1" display="3. Información básica del proyecto"/>
    <hyperlink ref="B14" location="'4. Análisis riesgos'!A1" display="4. Análisis de riesgos"/>
    <hyperlink ref="B16" location="'6. Verif. hipótesis'!A1" display="6. Verificación de las hipótesis"/>
    <hyperlink ref="B17" location="'7. Flujos de caja'!A1" display="7. Evaluación económico -financiera"/>
    <hyperlink ref="B20" location="'10. Informe'!A1" display="10. Informe de evaluación"/>
    <hyperlink ref="B11" location="'1. Revisión de admisibilidad'!A1" display="1. Revisión de admisibilidad"/>
    <hyperlink ref="B19" location="'9. Análisis riesgo rentabilidad'!A1" display="9. Evaluación de la razonabilidad de la rentabilidad del proyecto en atención al riesgo asumido por el socio privado"/>
    <hyperlink ref="B18" location="'7. Flujos de caja'!A1" display="8. Análisis socio-económico"/>
  </hyperlink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6"/>
  <sheetViews>
    <sheetView showGridLines="0" tabSelected="1" zoomScale="80" zoomScaleNormal="115" workbookViewId="0">
      <selection activeCell="B11" sqref="B11:L11"/>
    </sheetView>
  </sheetViews>
  <sheetFormatPr baseColWidth="10" defaultColWidth="8.7109375" defaultRowHeight="15" x14ac:dyDescent="0.25"/>
  <cols>
    <col min="1" max="1" width="21.7109375" style="160" customWidth="1"/>
    <col min="2" max="2" width="6.5703125" style="160" customWidth="1"/>
    <col min="3" max="3" width="8.7109375" style="160" customWidth="1"/>
    <col min="4" max="4" width="8.7109375" style="160"/>
    <col min="5" max="5" width="9.85546875" style="160" customWidth="1"/>
    <col min="6" max="13" width="8.7109375" style="160"/>
    <col min="14" max="15" width="8.7109375" style="203"/>
    <col min="16" max="16384" width="8.7109375" style="160"/>
  </cols>
  <sheetData>
    <row r="1" spans="1:13" x14ac:dyDescent="0.25">
      <c r="A1" s="193"/>
      <c r="B1" s="194"/>
      <c r="C1" s="194"/>
      <c r="D1" s="195"/>
      <c r="E1" s="196"/>
      <c r="F1" s="196"/>
      <c r="G1" s="197"/>
      <c r="H1" s="197"/>
      <c r="I1" s="196"/>
      <c r="J1" s="196"/>
      <c r="K1" s="197"/>
      <c r="L1" s="197"/>
      <c r="M1" s="197"/>
    </row>
    <row r="2" spans="1:13" ht="18" x14ac:dyDescent="0.25">
      <c r="A2" s="193"/>
      <c r="B2" s="198"/>
      <c r="C2" s="198"/>
      <c r="D2" s="199"/>
      <c r="E2" s="200"/>
      <c r="F2" s="200"/>
      <c r="G2" s="197"/>
      <c r="H2" s="197"/>
      <c r="I2" s="200"/>
      <c r="J2" s="200"/>
      <c r="K2" s="197"/>
      <c r="L2" s="197"/>
      <c r="M2" s="197"/>
    </row>
    <row r="3" spans="1:13" ht="18" x14ac:dyDescent="0.25">
      <c r="A3" s="193"/>
      <c r="B3" s="198" t="s">
        <v>224</v>
      </c>
      <c r="C3" s="194"/>
      <c r="D3" s="201"/>
      <c r="E3" s="196"/>
      <c r="F3" s="196"/>
      <c r="G3" s="197"/>
      <c r="H3" s="197"/>
      <c r="I3" s="196"/>
      <c r="J3" s="196"/>
      <c r="K3" s="197"/>
      <c r="L3" s="197"/>
      <c r="M3" s="197"/>
    </row>
    <row r="4" spans="1:13" x14ac:dyDescent="0.25">
      <c r="A4" s="193"/>
      <c r="B4" s="193"/>
      <c r="C4" s="193"/>
      <c r="D4" s="193"/>
      <c r="E4" s="196"/>
      <c r="F4" s="196"/>
      <c r="G4" s="197"/>
      <c r="H4" s="197"/>
      <c r="I4" s="196"/>
      <c r="J4" s="196"/>
      <c r="K4" s="197"/>
      <c r="L4" s="197"/>
      <c r="M4" s="197"/>
    </row>
    <row r="5" spans="1:13" x14ac:dyDescent="0.25">
      <c r="A5" s="193"/>
      <c r="B5" s="194"/>
      <c r="C5" s="194"/>
      <c r="D5" s="201"/>
      <c r="E5" s="196"/>
      <c r="F5" s="196"/>
      <c r="G5" s="197"/>
      <c r="H5" s="197"/>
      <c r="I5" s="196"/>
      <c r="J5" s="196"/>
      <c r="K5" s="197"/>
      <c r="L5" s="197"/>
      <c r="M5" s="197"/>
    </row>
    <row r="6" spans="1:13" ht="15.75" thickBot="1" x14ac:dyDescent="0.3"/>
    <row r="7" spans="1:13" x14ac:dyDescent="0.25">
      <c r="A7" s="325" t="s">
        <v>193</v>
      </c>
      <c r="B7" s="326"/>
      <c r="C7" s="326"/>
      <c r="D7" s="326"/>
      <c r="E7" s="326"/>
      <c r="F7" s="326"/>
      <c r="G7" s="326"/>
      <c r="H7" s="326"/>
      <c r="I7" s="326"/>
      <c r="J7" s="326"/>
      <c r="K7" s="326"/>
      <c r="L7" s="326"/>
      <c r="M7" s="327"/>
    </row>
    <row r="8" spans="1:13" ht="34.5" customHeight="1" thickBot="1" x14ac:dyDescent="0.3">
      <c r="A8" s="328"/>
      <c r="B8" s="329"/>
      <c r="C8" s="329"/>
      <c r="D8" s="329"/>
      <c r="E8" s="329"/>
      <c r="F8" s="329"/>
      <c r="G8" s="329"/>
      <c r="H8" s="329"/>
      <c r="I8" s="329"/>
      <c r="J8" s="329"/>
      <c r="K8" s="329"/>
      <c r="L8" s="329"/>
      <c r="M8" s="330"/>
    </row>
    <row r="10" spans="1:13" x14ac:dyDescent="0.25">
      <c r="B10" s="340" t="s">
        <v>318</v>
      </c>
      <c r="C10" s="340"/>
      <c r="D10" s="340"/>
      <c r="E10" s="340"/>
      <c r="F10" s="340"/>
      <c r="G10" s="340"/>
      <c r="H10" s="340"/>
      <c r="I10" s="340"/>
      <c r="J10" s="340"/>
      <c r="K10" s="340"/>
      <c r="L10" s="340"/>
    </row>
    <row r="11" spans="1:13" x14ac:dyDescent="0.25">
      <c r="B11" s="342"/>
      <c r="C11" s="343"/>
      <c r="D11" s="343"/>
      <c r="E11" s="343"/>
      <c r="F11" s="343"/>
      <c r="G11" s="343"/>
      <c r="H11" s="343"/>
      <c r="I11" s="343"/>
      <c r="J11" s="343"/>
      <c r="K11" s="343"/>
      <c r="L11" s="344"/>
    </row>
    <row r="13" spans="1:13" x14ac:dyDescent="0.25">
      <c r="B13" s="340" t="s">
        <v>319</v>
      </c>
      <c r="C13" s="340"/>
      <c r="D13" s="340"/>
      <c r="E13" s="340"/>
      <c r="F13" s="340"/>
      <c r="G13" s="340"/>
      <c r="H13" s="340"/>
      <c r="I13" s="340"/>
      <c r="J13" s="340"/>
      <c r="K13" s="340"/>
      <c r="L13" s="340"/>
    </row>
    <row r="14" spans="1:13" x14ac:dyDescent="0.25">
      <c r="B14" s="342"/>
      <c r="C14" s="343"/>
      <c r="D14" s="343"/>
      <c r="E14" s="343"/>
      <c r="F14" s="343"/>
      <c r="G14" s="343"/>
      <c r="H14" s="343"/>
      <c r="I14" s="343"/>
      <c r="J14" s="343"/>
      <c r="K14" s="343"/>
      <c r="L14" s="344"/>
    </row>
    <row r="16" spans="1:13" x14ac:dyDescent="0.25">
      <c r="B16" s="340" t="s">
        <v>320</v>
      </c>
      <c r="C16" s="340"/>
      <c r="D16" s="340"/>
      <c r="E16" s="340"/>
      <c r="F16" s="340"/>
      <c r="G16" s="340"/>
      <c r="H16" s="340"/>
      <c r="I16" s="340"/>
      <c r="J16" s="340"/>
      <c r="K16" s="340"/>
      <c r="L16" s="340"/>
    </row>
    <row r="17" spans="1:15" x14ac:dyDescent="0.25">
      <c r="B17" s="342"/>
      <c r="C17" s="343"/>
      <c r="D17" s="343"/>
      <c r="E17" s="343"/>
      <c r="F17" s="343"/>
      <c r="G17" s="343"/>
      <c r="H17" s="343"/>
      <c r="I17" s="343"/>
      <c r="J17" s="343"/>
      <c r="K17" s="343"/>
      <c r="L17" s="344"/>
    </row>
    <row r="19" spans="1:15" x14ac:dyDescent="0.25">
      <c r="B19" s="340" t="s">
        <v>321</v>
      </c>
      <c r="C19" s="340"/>
      <c r="D19" s="340"/>
      <c r="E19" s="340"/>
      <c r="F19" s="340"/>
      <c r="G19" s="340"/>
      <c r="H19" s="340"/>
      <c r="I19" s="340"/>
      <c r="J19" s="340"/>
      <c r="K19" s="340"/>
      <c r="L19" s="340"/>
    </row>
    <row r="20" spans="1:15" x14ac:dyDescent="0.25">
      <c r="B20" s="342"/>
      <c r="C20" s="343"/>
      <c r="D20" s="343"/>
      <c r="E20" s="343"/>
      <c r="F20" s="343"/>
      <c r="G20" s="343"/>
      <c r="H20" s="343"/>
      <c r="I20" s="343"/>
      <c r="J20" s="343"/>
      <c r="K20" s="343"/>
      <c r="L20" s="344"/>
    </row>
    <row r="21" spans="1:15" x14ac:dyDescent="0.25">
      <c r="B21" s="280"/>
      <c r="C21" s="280"/>
      <c r="D21" s="280"/>
      <c r="E21" s="280"/>
      <c r="F21" s="280"/>
      <c r="G21" s="280"/>
      <c r="H21" s="280"/>
      <c r="I21" s="280"/>
      <c r="J21" s="280"/>
      <c r="K21" s="280"/>
      <c r="L21" s="280"/>
    </row>
    <row r="22" spans="1:15" x14ac:dyDescent="0.25">
      <c r="B22" s="340" t="s">
        <v>322</v>
      </c>
      <c r="C22" s="340"/>
      <c r="D22" s="340"/>
      <c r="E22" s="340"/>
      <c r="F22" s="340"/>
      <c r="G22" s="340"/>
      <c r="H22" s="340"/>
      <c r="I22" s="340"/>
      <c r="J22" s="340"/>
      <c r="K22" s="340"/>
      <c r="L22" s="340"/>
    </row>
    <row r="23" spans="1:15" x14ac:dyDescent="0.25">
      <c r="B23" s="342"/>
      <c r="C23" s="343"/>
      <c r="D23" s="343"/>
      <c r="E23" s="343"/>
      <c r="F23" s="343"/>
      <c r="G23" s="343"/>
      <c r="H23" s="343"/>
      <c r="I23" s="343"/>
      <c r="J23" s="343"/>
      <c r="K23" s="343"/>
      <c r="L23" s="344"/>
    </row>
    <row r="25" spans="1:15" x14ac:dyDescent="0.25">
      <c r="A25" s="204" t="s">
        <v>194</v>
      </c>
      <c r="B25" s="340" t="s">
        <v>301</v>
      </c>
      <c r="C25" s="340"/>
      <c r="D25" s="340"/>
      <c r="E25" s="340"/>
      <c r="F25" s="340"/>
      <c r="G25" s="340"/>
      <c r="H25" s="340"/>
      <c r="I25" s="340"/>
      <c r="J25" s="340"/>
      <c r="K25" s="340"/>
      <c r="L25" s="340"/>
    </row>
    <row r="26" spans="1:15" x14ac:dyDescent="0.25">
      <c r="B26" s="205"/>
      <c r="C26" s="205"/>
    </row>
    <row r="27" spans="1:15" s="202" customFormat="1" ht="33.6" customHeight="1" x14ac:dyDescent="0.25">
      <c r="A27" s="206">
        <f>IF(C29=TRUE,1,0)</f>
        <v>0</v>
      </c>
      <c r="B27" s="324" t="s">
        <v>302</v>
      </c>
      <c r="C27" s="324"/>
      <c r="D27" s="324"/>
      <c r="E27" s="324"/>
      <c r="F27" s="324"/>
      <c r="G27" s="324"/>
      <c r="H27" s="324"/>
      <c r="I27" s="324"/>
      <c r="J27" s="324"/>
      <c r="K27" s="324"/>
      <c r="L27" s="324"/>
      <c r="M27" s="324"/>
      <c r="N27" s="207"/>
      <c r="O27" s="207"/>
    </row>
    <row r="28" spans="1:15" x14ac:dyDescent="0.25">
      <c r="A28" s="208"/>
      <c r="B28" s="209"/>
      <c r="C28" s="210"/>
    </row>
    <row r="29" spans="1:15" x14ac:dyDescent="0.25">
      <c r="B29" s="211" t="b">
        <v>0</v>
      </c>
      <c r="C29" s="159" t="b">
        <v>0</v>
      </c>
      <c r="D29" s="209" t="s">
        <v>225</v>
      </c>
      <c r="E29" s="159" t="b">
        <v>0</v>
      </c>
      <c r="F29" s="209" t="s">
        <v>214</v>
      </c>
      <c r="G29" s="211" t="b">
        <v>0</v>
      </c>
    </row>
    <row r="31" spans="1:15" ht="30.6" customHeight="1" x14ac:dyDescent="0.25">
      <c r="A31" s="212">
        <f>IF(C33=FALSE,0,1)</f>
        <v>0</v>
      </c>
      <c r="B31" s="324" t="s">
        <v>303</v>
      </c>
      <c r="C31" s="324"/>
      <c r="D31" s="324"/>
      <c r="E31" s="324"/>
      <c r="F31" s="324"/>
      <c r="G31" s="324"/>
      <c r="H31" s="324"/>
      <c r="I31" s="324"/>
      <c r="J31" s="324"/>
      <c r="K31" s="324"/>
      <c r="L31" s="324"/>
      <c r="M31" s="324"/>
    </row>
    <row r="32" spans="1:15" x14ac:dyDescent="0.25">
      <c r="A32" s="213"/>
      <c r="B32" s="211" t="b">
        <v>0</v>
      </c>
      <c r="G32" s="211" t="b">
        <v>0</v>
      </c>
    </row>
    <row r="33" spans="1:13" x14ac:dyDescent="0.25">
      <c r="A33" s="213"/>
      <c r="B33" s="211" t="b">
        <v>0</v>
      </c>
      <c r="C33" s="159" t="b">
        <v>0</v>
      </c>
      <c r="D33" s="209" t="s">
        <v>225</v>
      </c>
      <c r="E33" s="159" t="b">
        <v>0</v>
      </c>
      <c r="F33" s="209" t="s">
        <v>214</v>
      </c>
      <c r="G33" s="211" t="b">
        <v>0</v>
      </c>
    </row>
    <row r="34" spans="1:13" x14ac:dyDescent="0.25">
      <c r="A34" s="213"/>
    </row>
    <row r="35" spans="1:13" x14ac:dyDescent="0.25">
      <c r="A35" s="204" t="s">
        <v>198</v>
      </c>
      <c r="B35" s="340" t="s">
        <v>304</v>
      </c>
      <c r="C35" s="340"/>
      <c r="D35" s="340"/>
      <c r="E35" s="340"/>
      <c r="F35" s="340"/>
      <c r="G35" s="340"/>
      <c r="H35" s="340"/>
      <c r="I35" s="340"/>
      <c r="J35" s="340"/>
      <c r="K35" s="340"/>
      <c r="L35" s="340"/>
    </row>
    <row r="37" spans="1:13" x14ac:dyDescent="0.25">
      <c r="A37" s="212">
        <f>IF(C39=FALSE,0,1)</f>
        <v>0</v>
      </c>
      <c r="B37" s="324" t="s">
        <v>242</v>
      </c>
      <c r="C37" s="324"/>
      <c r="D37" s="324"/>
      <c r="E37" s="324"/>
      <c r="F37" s="324"/>
      <c r="G37" s="324"/>
      <c r="H37" s="324"/>
      <c r="I37" s="324"/>
      <c r="J37" s="324"/>
      <c r="K37" s="324"/>
      <c r="L37" s="324"/>
      <c r="M37" s="324"/>
    </row>
    <row r="38" spans="1:13" x14ac:dyDescent="0.25">
      <c r="C38" s="210"/>
    </row>
    <row r="39" spans="1:13" ht="14.45" customHeight="1" x14ac:dyDescent="0.25">
      <c r="B39" s="211" t="b">
        <v>0</v>
      </c>
      <c r="C39" s="159"/>
      <c r="D39" s="209" t="s">
        <v>243</v>
      </c>
      <c r="G39" s="159"/>
      <c r="H39" s="339" t="s">
        <v>227</v>
      </c>
      <c r="I39" s="339"/>
      <c r="J39" s="339"/>
      <c r="K39" s="339"/>
      <c r="L39" s="339"/>
      <c r="M39" s="339"/>
    </row>
    <row r="40" spans="1:13" x14ac:dyDescent="0.25">
      <c r="G40" s="211" t="b">
        <v>0</v>
      </c>
      <c r="H40" s="339"/>
      <c r="I40" s="339"/>
      <c r="J40" s="339"/>
      <c r="K40" s="339"/>
      <c r="L40" s="339"/>
      <c r="M40" s="339"/>
    </row>
    <row r="41" spans="1:13" x14ac:dyDescent="0.25">
      <c r="H41" s="214"/>
      <c r="I41" s="214"/>
      <c r="J41" s="214"/>
      <c r="K41" s="214"/>
      <c r="L41" s="214"/>
      <c r="M41" s="214"/>
    </row>
    <row r="42" spans="1:13" x14ac:dyDescent="0.25">
      <c r="A42" s="212">
        <f>IF(C44=FALSE,0,1)</f>
        <v>0</v>
      </c>
      <c r="B42" s="324" t="s">
        <v>305</v>
      </c>
      <c r="C42" s="324"/>
      <c r="D42" s="324"/>
      <c r="E42" s="324"/>
      <c r="F42" s="324"/>
      <c r="G42" s="324"/>
      <c r="H42" s="324"/>
      <c r="I42" s="324"/>
      <c r="J42" s="324"/>
      <c r="K42" s="324"/>
      <c r="L42" s="324"/>
      <c r="M42" s="324"/>
    </row>
    <row r="43" spans="1:13" ht="14.45" customHeight="1" x14ac:dyDescent="0.25">
      <c r="I43" s="213"/>
      <c r="J43" s="213"/>
      <c r="K43" s="213"/>
      <c r="L43" s="213"/>
      <c r="M43" s="213"/>
    </row>
    <row r="44" spans="1:13" ht="27.95" customHeight="1" x14ac:dyDescent="0.25">
      <c r="B44" s="215" t="b">
        <v>0</v>
      </c>
      <c r="C44" s="159" t="b">
        <v>0</v>
      </c>
      <c r="D44" s="216" t="s">
        <v>226</v>
      </c>
      <c r="G44" s="159" t="b">
        <v>0</v>
      </c>
      <c r="H44" s="339" t="s">
        <v>227</v>
      </c>
      <c r="I44" s="339"/>
      <c r="J44" s="339"/>
      <c r="K44" s="339"/>
      <c r="L44" s="339"/>
      <c r="M44" s="339"/>
    </row>
    <row r="45" spans="1:13" ht="9.9499999999999993" customHeight="1" x14ac:dyDescent="0.25">
      <c r="H45" s="217"/>
      <c r="I45" s="217"/>
      <c r="J45" s="217"/>
      <c r="K45" s="217"/>
      <c r="L45" s="217"/>
      <c r="M45" s="217"/>
    </row>
    <row r="46" spans="1:13" x14ac:dyDescent="0.25">
      <c r="A46" s="204" t="s">
        <v>311</v>
      </c>
      <c r="B46" s="340" t="s">
        <v>325</v>
      </c>
      <c r="C46" s="340"/>
      <c r="D46" s="340"/>
      <c r="E46" s="340"/>
      <c r="F46" s="340"/>
      <c r="G46" s="340"/>
      <c r="H46" s="340"/>
      <c r="I46" s="340"/>
      <c r="J46" s="340"/>
      <c r="K46" s="340"/>
      <c r="L46" s="340"/>
    </row>
    <row r="47" spans="1:13" x14ac:dyDescent="0.25">
      <c r="A47" s="204"/>
      <c r="B47" s="275"/>
      <c r="C47" s="275"/>
      <c r="D47" s="275"/>
      <c r="E47" s="275"/>
      <c r="F47" s="275"/>
      <c r="G47" s="275"/>
      <c r="H47" s="275"/>
      <c r="I47" s="275"/>
      <c r="J47" s="275"/>
      <c r="K47" s="275"/>
      <c r="L47" s="275"/>
    </row>
    <row r="48" spans="1:13" ht="14.45" customHeight="1" x14ac:dyDescent="0.25">
      <c r="A48" s="204"/>
      <c r="B48" s="283" t="s">
        <v>326</v>
      </c>
      <c r="C48" s="282"/>
      <c r="D48" s="282"/>
      <c r="E48" s="282"/>
      <c r="F48" s="282"/>
      <c r="G48" s="282"/>
      <c r="H48" s="282"/>
      <c r="I48" s="345"/>
      <c r="J48" s="346"/>
      <c r="K48" s="346"/>
      <c r="L48" s="347"/>
      <c r="M48" s="282"/>
    </row>
    <row r="49" spans="1:13" x14ac:dyDescent="0.25">
      <c r="A49" s="204"/>
      <c r="B49" s="275"/>
      <c r="C49" s="275"/>
      <c r="D49" s="275"/>
      <c r="E49" s="275"/>
      <c r="F49" s="275"/>
      <c r="G49" s="275"/>
      <c r="H49" s="275"/>
      <c r="I49" s="275"/>
      <c r="J49" s="275"/>
      <c r="K49" s="275"/>
      <c r="L49" s="275"/>
    </row>
    <row r="50" spans="1:13" x14ac:dyDescent="0.25">
      <c r="A50" s="204"/>
      <c r="B50" s="324" t="s">
        <v>327</v>
      </c>
      <c r="C50" s="324"/>
      <c r="D50" s="324"/>
      <c r="E50" s="324"/>
      <c r="F50" s="324"/>
      <c r="G50" s="324"/>
      <c r="H50" s="324"/>
      <c r="I50" s="324"/>
      <c r="J50" s="324"/>
      <c r="K50" s="324"/>
      <c r="L50" s="324"/>
      <c r="M50" s="324"/>
    </row>
    <row r="51" spans="1:13" x14ac:dyDescent="0.25">
      <c r="A51" s="204"/>
      <c r="B51" s="274"/>
      <c r="G51" s="274"/>
      <c r="H51" s="274"/>
      <c r="I51" s="274"/>
      <c r="J51" s="274"/>
      <c r="K51" s="274"/>
      <c r="L51" s="274"/>
      <c r="M51" s="274"/>
    </row>
    <row r="52" spans="1:13" x14ac:dyDescent="0.25">
      <c r="A52" s="204"/>
      <c r="B52" s="274"/>
      <c r="C52" s="159" t="b">
        <v>0</v>
      </c>
      <c r="D52" s="209" t="s">
        <v>225</v>
      </c>
      <c r="E52" s="159" t="b">
        <v>0</v>
      </c>
      <c r="F52" s="209" t="s">
        <v>214</v>
      </c>
      <c r="G52" s="274"/>
      <c r="H52" s="274"/>
      <c r="I52" s="274"/>
      <c r="J52" s="274"/>
      <c r="K52" s="274"/>
      <c r="L52" s="274"/>
      <c r="M52" s="274"/>
    </row>
    <row r="53" spans="1:13" x14ac:dyDescent="0.25">
      <c r="A53" s="204"/>
      <c r="B53" s="278"/>
      <c r="C53" s="159"/>
      <c r="D53" s="209"/>
      <c r="E53" s="159"/>
      <c r="F53" s="209"/>
      <c r="G53" s="278"/>
      <c r="H53" s="278"/>
      <c r="I53" s="278"/>
      <c r="J53" s="278"/>
      <c r="K53" s="278"/>
      <c r="L53" s="278"/>
      <c r="M53" s="278"/>
    </row>
    <row r="54" spans="1:13" x14ac:dyDescent="0.25">
      <c r="A54" s="204"/>
      <c r="B54" s="283" t="s">
        <v>349</v>
      </c>
      <c r="C54" s="159"/>
      <c r="D54" s="209"/>
      <c r="E54" s="159"/>
      <c r="F54" s="209"/>
      <c r="G54" s="278"/>
      <c r="H54" s="278"/>
      <c r="I54" s="278"/>
      <c r="J54" s="278"/>
      <c r="K54" s="278"/>
      <c r="L54" s="278"/>
      <c r="M54" s="278"/>
    </row>
    <row r="55" spans="1:13" x14ac:dyDescent="0.25">
      <c r="A55" s="204"/>
      <c r="B55" s="268"/>
      <c r="C55" s="268"/>
      <c r="D55" s="268"/>
      <c r="E55" s="268"/>
      <c r="F55" s="268"/>
      <c r="G55" s="268"/>
      <c r="H55" s="268"/>
      <c r="I55" s="268"/>
      <c r="J55" s="268"/>
      <c r="K55" s="268"/>
      <c r="L55" s="268"/>
    </row>
    <row r="56" spans="1:13" ht="41.25" customHeight="1" x14ac:dyDescent="0.25">
      <c r="A56" s="204"/>
      <c r="B56" s="268"/>
      <c r="C56" s="159" t="b">
        <v>0</v>
      </c>
      <c r="D56" s="341" t="s">
        <v>310</v>
      </c>
      <c r="E56" s="341"/>
      <c r="F56" s="341"/>
      <c r="G56" s="159" t="b">
        <v>0</v>
      </c>
      <c r="H56" s="341" t="s">
        <v>312</v>
      </c>
      <c r="I56" s="341"/>
      <c r="J56" s="341"/>
      <c r="K56" s="341"/>
      <c r="L56" s="341"/>
      <c r="M56" s="341"/>
    </row>
    <row r="57" spans="1:13" x14ac:dyDescent="0.25">
      <c r="A57" s="204"/>
      <c r="B57" s="268"/>
      <c r="C57" s="268"/>
      <c r="D57" s="268"/>
      <c r="E57" s="268"/>
      <c r="F57" s="268"/>
      <c r="G57" s="268"/>
      <c r="H57" s="268"/>
      <c r="I57" s="268"/>
      <c r="J57" s="268"/>
      <c r="K57" s="268"/>
      <c r="L57" s="268"/>
    </row>
    <row r="58" spans="1:13" x14ac:dyDescent="0.25">
      <c r="A58" s="204"/>
      <c r="B58" s="340" t="s">
        <v>244</v>
      </c>
      <c r="C58" s="340"/>
      <c r="D58" s="340"/>
      <c r="E58" s="340"/>
      <c r="F58" s="340"/>
      <c r="G58" s="340"/>
      <c r="H58" s="340"/>
      <c r="I58" s="340"/>
      <c r="J58" s="340"/>
      <c r="K58" s="340"/>
      <c r="L58" s="340"/>
    </row>
    <row r="60" spans="1:13" x14ac:dyDescent="0.25">
      <c r="B60" s="212">
        <f>IF(OR(A27=1,A31=1),1,0)</f>
        <v>0</v>
      </c>
      <c r="C60" s="209" t="s">
        <v>248</v>
      </c>
      <c r="D60" s="209"/>
      <c r="E60" s="209"/>
      <c r="F60" s="209"/>
      <c r="G60" s="209"/>
      <c r="H60" s="212">
        <f>IF(OR(A37=1,A42=1),1,0)</f>
        <v>0</v>
      </c>
      <c r="I60" s="209" t="s">
        <v>249</v>
      </c>
      <c r="J60" s="209"/>
      <c r="K60" s="209"/>
      <c r="L60" s="209"/>
    </row>
    <row r="61" spans="1:13" x14ac:dyDescent="0.25">
      <c r="C61" s="209"/>
      <c r="D61" s="209"/>
      <c r="E61" s="209"/>
      <c r="F61" s="209"/>
      <c r="G61" s="209"/>
      <c r="H61" s="209"/>
      <c r="I61" s="209"/>
      <c r="J61" s="209"/>
      <c r="K61" s="209"/>
      <c r="L61" s="209"/>
    </row>
    <row r="62" spans="1:13" x14ac:dyDescent="0.25">
      <c r="C62" s="209" t="str">
        <f>IF(AND(C56=FALSE,G56=FALSE),"",
IF(C56=TRUE,D56,H56))</f>
        <v/>
      </c>
      <c r="D62" s="209"/>
      <c r="E62" s="209"/>
      <c r="F62" s="209"/>
      <c r="G62" s="209"/>
      <c r="H62" s="209"/>
      <c r="I62" s="209"/>
      <c r="J62" s="209"/>
      <c r="K62" s="209"/>
      <c r="L62" s="209"/>
    </row>
    <row r="63" spans="1:13" x14ac:dyDescent="0.25">
      <c r="C63" s="209"/>
      <c r="D63" s="209"/>
      <c r="E63" s="209"/>
      <c r="F63" s="209"/>
      <c r="G63" s="209"/>
      <c r="H63" s="209"/>
      <c r="I63" s="209"/>
      <c r="J63" s="209"/>
      <c r="K63" s="209"/>
      <c r="L63" s="209"/>
    </row>
    <row r="65" spans="1:13" x14ac:dyDescent="0.25">
      <c r="A65" s="331" t="s">
        <v>228</v>
      </c>
      <c r="B65" s="333"/>
      <c r="C65" s="334"/>
      <c r="D65" s="334"/>
      <c r="E65" s="334"/>
      <c r="F65" s="334"/>
      <c r="G65" s="334"/>
      <c r="H65" s="334"/>
      <c r="I65" s="334"/>
      <c r="J65" s="334"/>
      <c r="K65" s="334"/>
      <c r="L65" s="334"/>
      <c r="M65" s="335"/>
    </row>
    <row r="66" spans="1:13" x14ac:dyDescent="0.25">
      <c r="A66" s="332"/>
      <c r="B66" s="336"/>
      <c r="C66" s="337"/>
      <c r="D66" s="337"/>
      <c r="E66" s="337"/>
      <c r="F66" s="337"/>
      <c r="G66" s="337"/>
      <c r="H66" s="337"/>
      <c r="I66" s="337"/>
      <c r="J66" s="337"/>
      <c r="K66" s="337"/>
      <c r="L66" s="337"/>
      <c r="M66" s="338"/>
    </row>
  </sheetData>
  <sheetProtection selectLockedCells="1"/>
  <mergeCells count="27">
    <mergeCell ref="B22:L22"/>
    <mergeCell ref="B23:L23"/>
    <mergeCell ref="I48:L48"/>
    <mergeCell ref="B50:M50"/>
    <mergeCell ref="B19:L19"/>
    <mergeCell ref="B20:L20"/>
    <mergeCell ref="B10:L10"/>
    <mergeCell ref="B11:L11"/>
    <mergeCell ref="B16:L16"/>
    <mergeCell ref="B14:L14"/>
    <mergeCell ref="B17:L17"/>
    <mergeCell ref="A7:M8"/>
    <mergeCell ref="A65:A66"/>
    <mergeCell ref="B65:M66"/>
    <mergeCell ref="B42:M42"/>
    <mergeCell ref="H44:M44"/>
    <mergeCell ref="B25:L25"/>
    <mergeCell ref="B27:M27"/>
    <mergeCell ref="B31:M31"/>
    <mergeCell ref="B35:L35"/>
    <mergeCell ref="B37:M37"/>
    <mergeCell ref="H39:M40"/>
    <mergeCell ref="B46:L46"/>
    <mergeCell ref="B58:L58"/>
    <mergeCell ref="H56:M56"/>
    <mergeCell ref="D56:F56"/>
    <mergeCell ref="B13:L13"/>
  </mergeCells>
  <dataValidations count="1">
    <dataValidation type="list" allowBlank="1" showInputMessage="1" showErrorMessage="1" sqref="B23:L23">
      <formula1>T.concesion</formula1>
    </dataValidation>
  </dataValidation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4372" r:id="rId4" name="Check Box 36">
              <controlPr locked="0" defaultSize="0" autoFill="0" autoLine="0" autoPict="0" altText="Check box">
                <anchor moveWithCells="1">
                  <from>
                    <xdr:col>2</xdr:col>
                    <xdr:colOff>352425</xdr:colOff>
                    <xdr:row>27</xdr:row>
                    <xdr:rowOff>152400</xdr:rowOff>
                  </from>
                  <to>
                    <xdr:col>3</xdr:col>
                    <xdr:colOff>85725</xdr:colOff>
                    <xdr:row>29</xdr:row>
                    <xdr:rowOff>9525</xdr:rowOff>
                  </to>
                </anchor>
              </controlPr>
            </control>
          </mc:Choice>
        </mc:AlternateContent>
        <mc:AlternateContent xmlns:mc="http://schemas.openxmlformats.org/markup-compatibility/2006">
          <mc:Choice Requires="x14">
            <control shapeId="14373" r:id="rId5" name="Check Box 37">
              <controlPr defaultSize="0" autoFill="0" autoLine="0" autoPict="0" altText="check box">
                <anchor moveWithCells="1">
                  <from>
                    <xdr:col>4</xdr:col>
                    <xdr:colOff>266700</xdr:colOff>
                    <xdr:row>27</xdr:row>
                    <xdr:rowOff>142875</xdr:rowOff>
                  </from>
                  <to>
                    <xdr:col>4</xdr:col>
                    <xdr:colOff>619125</xdr:colOff>
                    <xdr:row>29</xdr:row>
                    <xdr:rowOff>0</xdr:rowOff>
                  </to>
                </anchor>
              </controlPr>
            </control>
          </mc:Choice>
        </mc:AlternateContent>
        <mc:AlternateContent xmlns:mc="http://schemas.openxmlformats.org/markup-compatibility/2006">
          <mc:Choice Requires="x14">
            <control shapeId="14374" r:id="rId6" name="Check Box 38">
              <controlPr locked="0" defaultSize="0" autoFill="0" autoLine="0" autoPict="0" altText="check box">
                <anchor moveWithCells="1">
                  <from>
                    <xdr:col>2</xdr:col>
                    <xdr:colOff>361950</xdr:colOff>
                    <xdr:row>31</xdr:row>
                    <xdr:rowOff>361950</xdr:rowOff>
                  </from>
                  <to>
                    <xdr:col>3</xdr:col>
                    <xdr:colOff>95250</xdr:colOff>
                    <xdr:row>33</xdr:row>
                    <xdr:rowOff>28575</xdr:rowOff>
                  </to>
                </anchor>
              </controlPr>
            </control>
          </mc:Choice>
        </mc:AlternateContent>
        <mc:AlternateContent xmlns:mc="http://schemas.openxmlformats.org/markup-compatibility/2006">
          <mc:Choice Requires="x14">
            <control shapeId="14375" r:id="rId7" name="Check Box 39">
              <controlPr locked="0" defaultSize="0" autoFill="0" autoLine="0" autoPict="0" altText="check box">
                <anchor moveWithCells="1">
                  <from>
                    <xdr:col>4</xdr:col>
                    <xdr:colOff>228600</xdr:colOff>
                    <xdr:row>31</xdr:row>
                    <xdr:rowOff>361950</xdr:rowOff>
                  </from>
                  <to>
                    <xdr:col>4</xdr:col>
                    <xdr:colOff>571500</xdr:colOff>
                    <xdr:row>33</xdr:row>
                    <xdr:rowOff>28575</xdr:rowOff>
                  </to>
                </anchor>
              </controlPr>
            </control>
          </mc:Choice>
        </mc:AlternateContent>
        <mc:AlternateContent xmlns:mc="http://schemas.openxmlformats.org/markup-compatibility/2006">
          <mc:Choice Requires="x14">
            <control shapeId="14376" r:id="rId8" name="Check Box 40">
              <controlPr locked="0" defaultSize="0" autoFill="0" autoLine="0" autoPict="0" altText="check box">
                <anchor moveWithCells="1">
                  <from>
                    <xdr:col>2</xdr:col>
                    <xdr:colOff>352425</xdr:colOff>
                    <xdr:row>37</xdr:row>
                    <xdr:rowOff>152400</xdr:rowOff>
                  </from>
                  <to>
                    <xdr:col>3</xdr:col>
                    <xdr:colOff>85725</xdr:colOff>
                    <xdr:row>39</xdr:row>
                    <xdr:rowOff>9525</xdr:rowOff>
                  </to>
                </anchor>
              </controlPr>
            </control>
          </mc:Choice>
        </mc:AlternateContent>
        <mc:AlternateContent xmlns:mc="http://schemas.openxmlformats.org/markup-compatibility/2006">
          <mc:Choice Requires="x14">
            <control shapeId="14377" r:id="rId9" name="Check Box 41">
              <controlPr locked="0" defaultSize="0" autoFill="0" autoLine="0" autoPict="0" altText="check box">
                <anchor moveWithCells="1">
                  <from>
                    <xdr:col>6</xdr:col>
                    <xdr:colOff>266700</xdr:colOff>
                    <xdr:row>37</xdr:row>
                    <xdr:rowOff>142875</xdr:rowOff>
                  </from>
                  <to>
                    <xdr:col>7</xdr:col>
                    <xdr:colOff>9525</xdr:colOff>
                    <xdr:row>39</xdr:row>
                    <xdr:rowOff>0</xdr:rowOff>
                  </to>
                </anchor>
              </controlPr>
            </control>
          </mc:Choice>
        </mc:AlternateContent>
        <mc:AlternateContent xmlns:mc="http://schemas.openxmlformats.org/markup-compatibility/2006">
          <mc:Choice Requires="x14">
            <control shapeId="14378" r:id="rId10" name="Check Box 42">
              <controlPr locked="0" defaultSize="0" autoFill="0" autoLine="0" autoPict="0" altText="check box">
                <anchor moveWithCells="1">
                  <from>
                    <xdr:col>2</xdr:col>
                    <xdr:colOff>352425</xdr:colOff>
                    <xdr:row>42</xdr:row>
                    <xdr:rowOff>152400</xdr:rowOff>
                  </from>
                  <to>
                    <xdr:col>3</xdr:col>
                    <xdr:colOff>85725</xdr:colOff>
                    <xdr:row>43</xdr:row>
                    <xdr:rowOff>190500</xdr:rowOff>
                  </to>
                </anchor>
              </controlPr>
            </control>
          </mc:Choice>
        </mc:AlternateContent>
        <mc:AlternateContent xmlns:mc="http://schemas.openxmlformats.org/markup-compatibility/2006">
          <mc:Choice Requires="x14">
            <control shapeId="14379" r:id="rId11" name="Check Box 43">
              <controlPr locked="0" defaultSize="0" autoFill="0" autoLine="0" autoPict="0" altText="check box">
                <anchor moveWithCells="1">
                  <from>
                    <xdr:col>6</xdr:col>
                    <xdr:colOff>266700</xdr:colOff>
                    <xdr:row>42</xdr:row>
                    <xdr:rowOff>142875</xdr:rowOff>
                  </from>
                  <to>
                    <xdr:col>7</xdr:col>
                    <xdr:colOff>9525</xdr:colOff>
                    <xdr:row>43</xdr:row>
                    <xdr:rowOff>180975</xdr:rowOff>
                  </to>
                </anchor>
              </controlPr>
            </control>
          </mc:Choice>
        </mc:AlternateContent>
        <mc:AlternateContent xmlns:mc="http://schemas.openxmlformats.org/markup-compatibility/2006">
          <mc:Choice Requires="x14">
            <control shapeId="14380" r:id="rId12" name="Check Box 44">
              <controlPr locked="0" defaultSize="0" autoFill="0" autoLine="0" autoPict="0" altText="check box">
                <anchor moveWithCells="1">
                  <from>
                    <xdr:col>2</xdr:col>
                    <xdr:colOff>352425</xdr:colOff>
                    <xdr:row>54</xdr:row>
                    <xdr:rowOff>152400</xdr:rowOff>
                  </from>
                  <to>
                    <xdr:col>3</xdr:col>
                    <xdr:colOff>85725</xdr:colOff>
                    <xdr:row>55</xdr:row>
                    <xdr:rowOff>200025</xdr:rowOff>
                  </to>
                </anchor>
              </controlPr>
            </control>
          </mc:Choice>
        </mc:AlternateContent>
        <mc:AlternateContent xmlns:mc="http://schemas.openxmlformats.org/markup-compatibility/2006">
          <mc:Choice Requires="x14">
            <control shapeId="14381" r:id="rId13" name="Check Box 45">
              <controlPr locked="0" defaultSize="0" autoFill="0" autoLine="0" autoPict="0" altText="check box">
                <anchor moveWithCells="1">
                  <from>
                    <xdr:col>6</xdr:col>
                    <xdr:colOff>266700</xdr:colOff>
                    <xdr:row>54</xdr:row>
                    <xdr:rowOff>142875</xdr:rowOff>
                  </from>
                  <to>
                    <xdr:col>7</xdr:col>
                    <xdr:colOff>9525</xdr:colOff>
                    <xdr:row>55</xdr:row>
                    <xdr:rowOff>180975</xdr:rowOff>
                  </to>
                </anchor>
              </controlPr>
            </control>
          </mc:Choice>
        </mc:AlternateContent>
        <mc:AlternateContent xmlns:mc="http://schemas.openxmlformats.org/markup-compatibility/2006">
          <mc:Choice Requires="x14">
            <control shapeId="14385" r:id="rId14" name="Check Box 49">
              <controlPr locked="0" defaultSize="0" autoFill="0" autoLine="0" autoPict="0" altText="check box">
                <anchor moveWithCells="1">
                  <from>
                    <xdr:col>2</xdr:col>
                    <xdr:colOff>361950</xdr:colOff>
                    <xdr:row>50</xdr:row>
                    <xdr:rowOff>361950</xdr:rowOff>
                  </from>
                  <to>
                    <xdr:col>3</xdr:col>
                    <xdr:colOff>95250</xdr:colOff>
                    <xdr:row>52</xdr:row>
                    <xdr:rowOff>28575</xdr:rowOff>
                  </to>
                </anchor>
              </controlPr>
            </control>
          </mc:Choice>
        </mc:AlternateContent>
        <mc:AlternateContent xmlns:mc="http://schemas.openxmlformats.org/markup-compatibility/2006">
          <mc:Choice Requires="x14">
            <control shapeId="14386" r:id="rId15" name="Check Box 50">
              <controlPr locked="0" defaultSize="0" autoFill="0" autoLine="0" autoPict="0" altText="check box">
                <anchor moveWithCells="1">
                  <from>
                    <xdr:col>4</xdr:col>
                    <xdr:colOff>390525</xdr:colOff>
                    <xdr:row>50</xdr:row>
                    <xdr:rowOff>161925</xdr:rowOff>
                  </from>
                  <to>
                    <xdr:col>5</xdr:col>
                    <xdr:colOff>47625</xdr:colOff>
                    <xdr:row>52</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7" id="{2A6AACF5-2F14-492C-91F0-CBF7E62F713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A27</xm:sqref>
        </x14:conditionalFormatting>
        <x14:conditionalFormatting xmlns:xm="http://schemas.microsoft.com/office/excel/2006/main">
          <x14:cfRule type="iconSet" priority="5" id="{2BD8974C-CF67-4316-8B95-827E45664131}">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A31</xm:sqref>
        </x14:conditionalFormatting>
        <x14:conditionalFormatting xmlns:xm="http://schemas.microsoft.com/office/excel/2006/main">
          <x14:cfRule type="iconSet" priority="4" id="{17E7C21E-2CF8-40CA-B01D-1FF4336542A6}">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A37</xm:sqref>
        </x14:conditionalFormatting>
        <x14:conditionalFormatting xmlns:xm="http://schemas.microsoft.com/office/excel/2006/main">
          <x14:cfRule type="iconSet" priority="3" id="{0A74A6E0-5475-4B80-828A-1CEB4C84CDE3}">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A42</xm:sqref>
        </x14:conditionalFormatting>
        <x14:conditionalFormatting xmlns:xm="http://schemas.microsoft.com/office/excel/2006/main">
          <x14:cfRule type="iconSet" priority="2" id="{37383F88-704E-4621-8902-6A0DF418AA4B}">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B60</xm:sqref>
        </x14:conditionalFormatting>
        <x14:conditionalFormatting xmlns:xm="http://schemas.microsoft.com/office/excel/2006/main">
          <x14:cfRule type="iconSet" priority="1" id="{335A1924-8D48-4990-AAE2-4B18BEFB0491}">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H60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Q41"/>
  <sheetViews>
    <sheetView showGridLines="0" zoomScale="80" zoomScaleNormal="80" workbookViewId="0">
      <selection activeCell="A33" sqref="A33"/>
    </sheetView>
  </sheetViews>
  <sheetFormatPr baseColWidth="10" defaultColWidth="9.140625" defaultRowHeight="15" x14ac:dyDescent="0.25"/>
  <cols>
    <col min="1" max="1" width="21.7109375" customWidth="1"/>
    <col min="2" max="2" width="4.5703125" customWidth="1"/>
    <col min="14" max="15" width="8.7109375" style="115"/>
  </cols>
  <sheetData>
    <row r="1" spans="1:17" x14ac:dyDescent="0.25">
      <c r="A1" s="81"/>
      <c r="B1" s="82"/>
      <c r="C1" s="82"/>
      <c r="D1" s="83"/>
      <c r="E1" s="84"/>
      <c r="F1" s="84"/>
      <c r="G1" s="85"/>
      <c r="H1" s="85"/>
      <c r="I1" s="84"/>
      <c r="J1" s="84"/>
      <c r="K1" s="85"/>
      <c r="L1" s="85"/>
      <c r="M1" s="85"/>
    </row>
    <row r="2" spans="1:17" ht="18" x14ac:dyDescent="0.25">
      <c r="A2" s="81"/>
      <c r="B2" s="86"/>
      <c r="C2" s="86"/>
      <c r="D2" s="87"/>
      <c r="E2" s="88"/>
      <c r="F2" s="88"/>
      <c r="G2" s="85"/>
      <c r="H2" s="85"/>
      <c r="I2" s="88"/>
      <c r="J2" s="88"/>
      <c r="K2" s="85"/>
      <c r="L2" s="85"/>
      <c r="M2" s="85"/>
    </row>
    <row r="3" spans="1:17" ht="18" x14ac:dyDescent="0.25">
      <c r="A3" s="81"/>
      <c r="B3" s="86" t="s">
        <v>123</v>
      </c>
      <c r="C3" s="82"/>
      <c r="D3" s="89"/>
      <c r="E3" s="84"/>
      <c r="F3" s="84"/>
      <c r="G3" s="85"/>
      <c r="H3" s="85"/>
      <c r="I3" s="84"/>
      <c r="J3" s="84"/>
      <c r="K3" s="85"/>
      <c r="L3" s="85"/>
      <c r="M3" s="85"/>
    </row>
    <row r="4" spans="1:17" x14ac:dyDescent="0.25">
      <c r="A4" s="81"/>
      <c r="B4" s="81"/>
      <c r="C4" s="81"/>
      <c r="D4" s="81"/>
      <c r="E4" s="84"/>
      <c r="F4" s="84"/>
      <c r="G4" s="85"/>
      <c r="H4" s="85"/>
      <c r="I4" s="84"/>
      <c r="J4" s="84"/>
      <c r="K4" s="85"/>
      <c r="L4" s="85"/>
      <c r="M4" s="85"/>
    </row>
    <row r="5" spans="1:17" x14ac:dyDescent="0.25">
      <c r="A5" s="81"/>
      <c r="B5" s="82"/>
      <c r="C5" s="82"/>
      <c r="D5" s="89"/>
      <c r="E5" s="84"/>
      <c r="F5" s="84"/>
      <c r="G5" s="85"/>
      <c r="H5" s="85"/>
      <c r="I5" s="84"/>
      <c r="J5" s="84"/>
      <c r="K5" s="85"/>
      <c r="L5" s="85"/>
      <c r="M5" s="85"/>
    </row>
    <row r="6" spans="1:17" ht="15.75" thickBot="1" x14ac:dyDescent="0.3"/>
    <row r="7" spans="1:17" x14ac:dyDescent="0.25">
      <c r="A7" s="350" t="s">
        <v>193</v>
      </c>
      <c r="B7" s="351"/>
      <c r="C7" s="351"/>
      <c r="D7" s="351"/>
      <c r="E7" s="351"/>
      <c r="F7" s="351"/>
      <c r="G7" s="351"/>
      <c r="H7" s="351"/>
      <c r="I7" s="351"/>
      <c r="J7" s="351"/>
      <c r="K7" s="351"/>
      <c r="L7" s="351"/>
      <c r="M7" s="352"/>
    </row>
    <row r="8" spans="1:17" s="80" customFormat="1" ht="34.5" customHeight="1" thickBot="1" x14ac:dyDescent="0.3">
      <c r="A8" s="353"/>
      <c r="B8" s="354"/>
      <c r="C8" s="354"/>
      <c r="D8" s="354"/>
      <c r="E8" s="354"/>
      <c r="F8" s="354"/>
      <c r="G8" s="354"/>
      <c r="H8" s="354"/>
      <c r="I8" s="354"/>
      <c r="J8" s="354"/>
      <c r="K8" s="354"/>
      <c r="L8" s="354"/>
      <c r="M8" s="355"/>
      <c r="N8" s="115"/>
      <c r="O8" s="115"/>
    </row>
    <row r="9" spans="1:17" s="80" customFormat="1" ht="23.1" customHeight="1" x14ac:dyDescent="0.25">
      <c r="I9" s="166"/>
      <c r="J9" s="166"/>
      <c r="K9" s="166"/>
      <c r="L9" s="166"/>
      <c r="M9" s="170"/>
      <c r="N9" s="91"/>
      <c r="O9" s="91"/>
      <c r="P9" s="91"/>
      <c r="Q9" s="91"/>
    </row>
    <row r="10" spans="1:17" ht="14.45" customHeight="1" x14ac:dyDescent="0.25">
      <c r="A10" s="167" t="s">
        <v>232</v>
      </c>
      <c r="B10" s="366" t="s">
        <v>233</v>
      </c>
      <c r="C10" s="366"/>
      <c r="D10" s="366"/>
      <c r="E10" s="366"/>
      <c r="F10" s="366"/>
      <c r="G10" s="366"/>
      <c r="H10" s="366"/>
      <c r="I10" s="356" t="s">
        <v>158</v>
      </c>
      <c r="J10" s="356"/>
      <c r="K10" s="356"/>
      <c r="L10" s="356"/>
      <c r="M10" s="91"/>
      <c r="N10" s="91"/>
      <c r="P10" s="115"/>
      <c r="Q10" s="91"/>
    </row>
    <row r="11" spans="1:17" x14ac:dyDescent="0.25">
      <c r="I11" s="356"/>
      <c r="J11" s="356"/>
      <c r="K11" s="356"/>
      <c r="L11" s="356"/>
      <c r="M11" s="91"/>
      <c r="N11" s="91"/>
      <c r="P11" s="115"/>
      <c r="Q11" s="91"/>
    </row>
    <row r="12" spans="1:17" x14ac:dyDescent="0.25">
      <c r="A12" s="159" t="b">
        <v>0</v>
      </c>
      <c r="B12" s="160"/>
      <c r="C12" s="76" t="s">
        <v>229</v>
      </c>
      <c r="D12" s="80"/>
      <c r="E12" s="80"/>
      <c r="F12" s="80"/>
      <c r="G12" s="80"/>
      <c r="H12" s="80"/>
      <c r="L12" s="91"/>
      <c r="M12" s="91">
        <f>IF(A12=FALSE,0,1)</f>
        <v>0</v>
      </c>
      <c r="N12" s="91"/>
      <c r="O12" s="152"/>
      <c r="P12" s="115"/>
      <c r="Q12" s="91"/>
    </row>
    <row r="13" spans="1:17" x14ac:dyDescent="0.25">
      <c r="A13" s="159" t="b">
        <v>0</v>
      </c>
      <c r="B13" s="160"/>
      <c r="C13" s="76" t="s">
        <v>230</v>
      </c>
      <c r="D13" s="80"/>
      <c r="E13" s="80"/>
      <c r="F13" s="80"/>
      <c r="G13" s="80"/>
      <c r="H13" s="80"/>
      <c r="L13" s="91"/>
      <c r="M13" s="91">
        <f t="shared" ref="M13:M18" si="0">IF(A13=FALSE,0,1)</f>
        <v>0</v>
      </c>
      <c r="N13" s="91"/>
      <c r="O13" s="152"/>
      <c r="P13" s="115"/>
      <c r="Q13" s="91"/>
    </row>
    <row r="14" spans="1:17" x14ac:dyDescent="0.25">
      <c r="A14" s="159" t="b">
        <v>0</v>
      </c>
      <c r="B14" s="160"/>
      <c r="C14" s="76" t="s">
        <v>231</v>
      </c>
      <c r="D14" s="80"/>
      <c r="E14" s="80"/>
      <c r="F14" s="80"/>
      <c r="G14" s="80"/>
      <c r="H14" s="80"/>
      <c r="L14" s="91"/>
      <c r="M14" s="91">
        <f t="shared" si="0"/>
        <v>0</v>
      </c>
      <c r="N14" s="91"/>
      <c r="O14" s="152"/>
      <c r="P14" s="115"/>
      <c r="Q14" s="91"/>
    </row>
    <row r="15" spans="1:17" s="80" customFormat="1" x14ac:dyDescent="0.25">
      <c r="A15" s="159" t="b">
        <v>0</v>
      </c>
      <c r="B15" s="160"/>
      <c r="C15" s="76" t="s">
        <v>237</v>
      </c>
      <c r="L15" s="91"/>
      <c r="M15" s="91">
        <f t="shared" si="0"/>
        <v>0</v>
      </c>
      <c r="N15" s="91"/>
      <c r="O15" s="152"/>
      <c r="P15" s="115"/>
      <c r="Q15" s="91"/>
    </row>
    <row r="16" spans="1:17" s="80" customFormat="1" x14ac:dyDescent="0.25">
      <c r="A16" s="159" t="b">
        <v>0</v>
      </c>
      <c r="B16" s="160"/>
      <c r="C16" s="76" t="s">
        <v>315</v>
      </c>
      <c r="L16" s="91"/>
      <c r="M16" s="91">
        <f t="shared" si="0"/>
        <v>0</v>
      </c>
      <c r="N16" s="91"/>
      <c r="O16" s="152"/>
      <c r="P16" s="115"/>
      <c r="Q16" s="91"/>
    </row>
    <row r="17" spans="1:17" s="80" customFormat="1" x14ac:dyDescent="0.25">
      <c r="A17" s="159" t="b">
        <v>0</v>
      </c>
      <c r="B17" s="160"/>
      <c r="C17" s="76" t="s">
        <v>270</v>
      </c>
      <c r="L17" s="91"/>
      <c r="M17" s="91">
        <f t="shared" si="0"/>
        <v>0</v>
      </c>
      <c r="N17" s="91"/>
      <c r="O17" s="152"/>
      <c r="P17" s="115"/>
      <c r="Q17" s="91"/>
    </row>
    <row r="18" spans="1:17" s="80" customFormat="1" x14ac:dyDescent="0.25">
      <c r="A18" s="159" t="b">
        <v>0</v>
      </c>
      <c r="B18" s="160"/>
      <c r="C18" s="76" t="s">
        <v>12</v>
      </c>
      <c r="D18" s="357"/>
      <c r="E18" s="358"/>
      <c r="F18" s="358"/>
      <c r="G18" s="358"/>
      <c r="H18" s="359"/>
      <c r="L18" s="91"/>
      <c r="M18" s="91">
        <f t="shared" si="0"/>
        <v>0</v>
      </c>
      <c r="N18" s="91"/>
      <c r="O18" s="152"/>
      <c r="P18" s="115"/>
      <c r="Q18" s="91"/>
    </row>
    <row r="19" spans="1:17" x14ac:dyDescent="0.25">
      <c r="A19" s="211" t="b">
        <v>0</v>
      </c>
      <c r="C19" s="80"/>
      <c r="D19" s="360"/>
      <c r="E19" s="361"/>
      <c r="F19" s="361"/>
      <c r="G19" s="361"/>
      <c r="H19" s="362"/>
      <c r="L19" s="91"/>
      <c r="M19" s="91"/>
      <c r="N19" s="91"/>
      <c r="O19" s="152"/>
      <c r="P19" s="115"/>
      <c r="Q19" s="91"/>
    </row>
    <row r="20" spans="1:17" x14ac:dyDescent="0.25">
      <c r="A20" s="211" t="b">
        <v>0</v>
      </c>
      <c r="B20" s="160"/>
      <c r="C20" s="76"/>
      <c r="D20" s="360"/>
      <c r="E20" s="361"/>
      <c r="F20" s="361"/>
      <c r="G20" s="361"/>
      <c r="H20" s="362"/>
      <c r="L20" s="91"/>
      <c r="M20" s="91"/>
      <c r="N20" s="91"/>
      <c r="O20" s="152"/>
      <c r="P20" s="115"/>
      <c r="Q20" s="91"/>
    </row>
    <row r="21" spans="1:17" x14ac:dyDescent="0.25">
      <c r="A21" s="211" t="b">
        <v>1</v>
      </c>
      <c r="C21" s="80"/>
      <c r="D21" s="363"/>
      <c r="E21" s="364"/>
      <c r="F21" s="364"/>
      <c r="G21" s="364"/>
      <c r="H21" s="365"/>
      <c r="L21" s="91"/>
      <c r="M21" s="91"/>
      <c r="N21" s="91"/>
      <c r="O21" s="152"/>
      <c r="P21" s="115"/>
      <c r="Q21" s="91"/>
    </row>
    <row r="22" spans="1:17" x14ac:dyDescent="0.25">
      <c r="A22" s="80"/>
      <c r="L22" s="91" t="s">
        <v>157</v>
      </c>
      <c r="M22" s="108">
        <f>SUM(M12:M21)/7</f>
        <v>0</v>
      </c>
      <c r="N22" s="108">
        <f>1-M22</f>
        <v>1</v>
      </c>
      <c r="P22" s="115"/>
      <c r="Q22" s="91"/>
    </row>
    <row r="23" spans="1:17" ht="14.45" customHeight="1" x14ac:dyDescent="0.25">
      <c r="A23" s="80"/>
      <c r="B23" s="80"/>
      <c r="C23" s="80"/>
      <c r="D23" s="80"/>
      <c r="E23" s="80"/>
      <c r="F23" s="80"/>
      <c r="G23" s="80"/>
      <c r="H23" s="80"/>
      <c r="I23" s="80"/>
      <c r="J23" s="80"/>
      <c r="K23" s="80"/>
      <c r="L23" s="80"/>
      <c r="M23" s="91"/>
      <c r="N23" s="91"/>
      <c r="P23" s="115"/>
      <c r="Q23" s="91"/>
    </row>
    <row r="24" spans="1:17" ht="28.5" customHeight="1" x14ac:dyDescent="0.25">
      <c r="A24" s="168" t="s">
        <v>234</v>
      </c>
      <c r="B24" s="366" t="s">
        <v>235</v>
      </c>
      <c r="C24" s="366"/>
      <c r="D24" s="366"/>
      <c r="E24" s="366"/>
      <c r="F24" s="366"/>
      <c r="G24" s="366"/>
      <c r="H24" s="366"/>
      <c r="I24" s="356" t="s">
        <v>158</v>
      </c>
      <c r="J24" s="356"/>
      <c r="K24" s="356"/>
      <c r="L24" s="356"/>
      <c r="M24" s="91"/>
      <c r="N24" s="91"/>
      <c r="P24" s="91"/>
      <c r="Q24" s="91"/>
    </row>
    <row r="25" spans="1:17" s="80" customFormat="1" x14ac:dyDescent="0.25">
      <c r="I25" s="356"/>
      <c r="J25" s="356"/>
      <c r="K25" s="356"/>
      <c r="L25" s="356"/>
      <c r="M25" s="91"/>
      <c r="N25" s="91"/>
      <c r="O25" s="115"/>
      <c r="P25" s="91"/>
      <c r="Q25" s="91"/>
    </row>
    <row r="26" spans="1:17" s="80" customFormat="1" x14ac:dyDescent="0.25">
      <c r="A26" s="159" t="b">
        <v>0</v>
      </c>
      <c r="C26" s="76" t="s">
        <v>229</v>
      </c>
      <c r="L26" s="91"/>
      <c r="M26" s="91">
        <f t="shared" ref="M26:M35" si="1">IF(A26=FALSE,0,1)</f>
        <v>0</v>
      </c>
      <c r="N26" s="91"/>
      <c r="O26" s="115"/>
      <c r="P26" s="91"/>
      <c r="Q26" s="91"/>
    </row>
    <row r="27" spans="1:17" s="80" customFormat="1" x14ac:dyDescent="0.25">
      <c r="A27" s="159" t="b">
        <v>0</v>
      </c>
      <c r="B27" s="160"/>
      <c r="C27" s="76" t="s">
        <v>231</v>
      </c>
      <c r="L27" s="91"/>
      <c r="M27" s="91">
        <f t="shared" si="1"/>
        <v>0</v>
      </c>
      <c r="N27" s="91"/>
      <c r="O27" s="115"/>
      <c r="P27" s="91"/>
      <c r="Q27" s="91"/>
    </row>
    <row r="28" spans="1:17" s="80" customFormat="1" x14ac:dyDescent="0.25">
      <c r="A28" s="159" t="b">
        <v>0</v>
      </c>
      <c r="B28" s="160"/>
      <c r="C28" s="76" t="s">
        <v>236</v>
      </c>
      <c r="L28" s="91"/>
      <c r="M28" s="91">
        <f t="shared" si="1"/>
        <v>0</v>
      </c>
      <c r="N28" s="91"/>
      <c r="O28" s="115"/>
      <c r="P28" s="91"/>
      <c r="Q28" s="91"/>
    </row>
    <row r="29" spans="1:17" s="80" customFormat="1" x14ac:dyDescent="0.25">
      <c r="A29" s="159" t="b">
        <v>0</v>
      </c>
      <c r="B29" s="160"/>
      <c r="C29" s="76" t="s">
        <v>238</v>
      </c>
      <c r="L29" s="91"/>
      <c r="M29" s="91">
        <f t="shared" si="1"/>
        <v>0</v>
      </c>
      <c r="N29" s="91"/>
      <c r="O29" s="115"/>
      <c r="P29" s="91"/>
      <c r="Q29" s="91"/>
    </row>
    <row r="30" spans="1:17" s="80" customFormat="1" x14ac:dyDescent="0.25">
      <c r="A30" s="159" t="b">
        <v>0</v>
      </c>
      <c r="B30" s="160"/>
      <c r="C30" s="76" t="s">
        <v>315</v>
      </c>
      <c r="L30" s="91"/>
      <c r="M30" s="91">
        <f t="shared" si="1"/>
        <v>0</v>
      </c>
      <c r="N30" s="91"/>
      <c r="O30" s="115"/>
      <c r="P30" s="91"/>
      <c r="Q30" s="91"/>
    </row>
    <row r="31" spans="1:17" s="80" customFormat="1" x14ac:dyDescent="0.25">
      <c r="A31" s="159" t="b">
        <v>0</v>
      </c>
      <c r="B31" s="160"/>
      <c r="C31" s="76" t="s">
        <v>239</v>
      </c>
      <c r="L31" s="91"/>
      <c r="M31" s="91">
        <f t="shared" si="1"/>
        <v>0</v>
      </c>
      <c r="N31" s="91"/>
      <c r="O31" s="115"/>
      <c r="P31" s="91"/>
      <c r="Q31" s="91"/>
    </row>
    <row r="32" spans="1:17" s="80" customFormat="1" x14ac:dyDescent="0.25">
      <c r="A32" s="159" t="b">
        <v>0</v>
      </c>
      <c r="B32" s="160"/>
      <c r="C32" s="76" t="s">
        <v>314</v>
      </c>
      <c r="L32" s="91"/>
      <c r="M32" s="91">
        <f t="shared" si="1"/>
        <v>0</v>
      </c>
      <c r="N32" s="91"/>
      <c r="O32" s="115"/>
      <c r="P32" s="91"/>
      <c r="Q32" s="91"/>
    </row>
    <row r="33" spans="1:17" s="80" customFormat="1" x14ac:dyDescent="0.25">
      <c r="A33" s="159" t="b">
        <v>0</v>
      </c>
      <c r="B33" s="160"/>
      <c r="C33" s="76" t="s">
        <v>240</v>
      </c>
      <c r="L33" s="91"/>
      <c r="M33" s="91">
        <f t="shared" si="1"/>
        <v>0</v>
      </c>
      <c r="N33" s="91"/>
      <c r="O33" s="115"/>
      <c r="P33" s="91"/>
      <c r="Q33" s="91"/>
    </row>
    <row r="34" spans="1:17" s="80" customFormat="1" x14ac:dyDescent="0.25">
      <c r="A34" s="159" t="b">
        <v>0</v>
      </c>
      <c r="B34" s="160"/>
      <c r="C34" s="76" t="s">
        <v>241</v>
      </c>
      <c r="L34" s="91"/>
      <c r="M34" s="91">
        <f t="shared" si="1"/>
        <v>0</v>
      </c>
      <c r="N34" s="91"/>
      <c r="O34" s="115"/>
      <c r="P34" s="91"/>
      <c r="Q34" s="91"/>
    </row>
    <row r="35" spans="1:17" s="80" customFormat="1" x14ac:dyDescent="0.25">
      <c r="A35" s="159" t="b">
        <v>0</v>
      </c>
      <c r="B35" s="160"/>
      <c r="C35" s="76" t="s">
        <v>12</v>
      </c>
      <c r="D35" s="367"/>
      <c r="E35" s="368"/>
      <c r="F35" s="368"/>
      <c r="G35" s="368"/>
      <c r="H35" s="369"/>
      <c r="L35" s="91"/>
      <c r="M35" s="91">
        <f t="shared" si="1"/>
        <v>0</v>
      </c>
      <c r="N35" s="91"/>
      <c r="O35" s="115"/>
      <c r="P35" s="91"/>
      <c r="Q35" s="91"/>
    </row>
    <row r="36" spans="1:17" ht="14.45" customHeight="1" x14ac:dyDescent="0.25">
      <c r="A36" s="159" t="b">
        <v>0</v>
      </c>
      <c r="B36" s="80"/>
      <c r="C36" s="80"/>
      <c r="D36" s="370"/>
      <c r="E36" s="371"/>
      <c r="F36" s="371"/>
      <c r="G36" s="371"/>
      <c r="H36" s="372"/>
      <c r="I36" s="80"/>
      <c r="J36" s="80"/>
      <c r="K36" s="80"/>
      <c r="L36" s="91"/>
      <c r="M36" s="91"/>
      <c r="N36" s="91"/>
      <c r="P36" s="91"/>
      <c r="Q36" s="91"/>
    </row>
    <row r="37" spans="1:17" x14ac:dyDescent="0.25">
      <c r="A37" s="159" t="b">
        <v>0</v>
      </c>
      <c r="B37" s="160"/>
      <c r="C37" s="76"/>
      <c r="D37" s="370"/>
      <c r="E37" s="371"/>
      <c r="F37" s="371"/>
      <c r="G37" s="371"/>
      <c r="H37" s="372"/>
      <c r="I37" s="80"/>
      <c r="J37" s="80"/>
      <c r="K37" s="80"/>
      <c r="L37" s="91"/>
      <c r="M37" s="91"/>
      <c r="N37" s="91"/>
      <c r="P37" s="91"/>
      <c r="Q37" s="91"/>
    </row>
    <row r="38" spans="1:17" x14ac:dyDescent="0.25">
      <c r="A38" s="159" t="b">
        <v>1</v>
      </c>
      <c r="B38" s="80"/>
      <c r="C38" s="80"/>
      <c r="D38" s="373"/>
      <c r="E38" s="374"/>
      <c r="F38" s="374"/>
      <c r="G38" s="374"/>
      <c r="H38" s="375"/>
      <c r="I38" s="80"/>
      <c r="J38" s="80"/>
      <c r="K38" s="80"/>
      <c r="L38" s="91" t="s">
        <v>157</v>
      </c>
      <c r="M38" s="108">
        <f>SUM(M26:M37)/10</f>
        <v>0</v>
      </c>
      <c r="N38" s="108">
        <f>1-M38</f>
        <v>1</v>
      </c>
      <c r="P38" s="91"/>
      <c r="Q38" s="91"/>
    </row>
    <row r="40" spans="1:17" ht="33.6" customHeight="1" x14ac:dyDescent="0.25">
      <c r="A40" s="348" t="s">
        <v>181</v>
      </c>
      <c r="B40" s="333"/>
      <c r="C40" s="334"/>
      <c r="D40" s="334"/>
      <c r="E40" s="334"/>
      <c r="F40" s="334"/>
      <c r="G40" s="334"/>
      <c r="H40" s="334"/>
      <c r="I40" s="334"/>
      <c r="J40" s="334"/>
      <c r="K40" s="334"/>
      <c r="L40" s="334"/>
      <c r="M40" s="335"/>
      <c r="N40" s="152"/>
      <c r="O40" s="152"/>
      <c r="P40" s="152"/>
    </row>
    <row r="41" spans="1:17" ht="33.6" customHeight="1" x14ac:dyDescent="0.25">
      <c r="A41" s="349"/>
      <c r="B41" s="336"/>
      <c r="C41" s="337"/>
      <c r="D41" s="337"/>
      <c r="E41" s="337"/>
      <c r="F41" s="337"/>
      <c r="G41" s="337"/>
      <c r="H41" s="337"/>
      <c r="I41" s="337"/>
      <c r="J41" s="337"/>
      <c r="K41" s="337"/>
      <c r="L41" s="337"/>
      <c r="M41" s="338"/>
    </row>
  </sheetData>
  <sheetProtection selectLockedCells="1"/>
  <mergeCells count="9">
    <mergeCell ref="A40:A41"/>
    <mergeCell ref="A7:M8"/>
    <mergeCell ref="B40:M41"/>
    <mergeCell ref="I10:L11"/>
    <mergeCell ref="D18:H21"/>
    <mergeCell ref="B10:H10"/>
    <mergeCell ref="B24:H24"/>
    <mergeCell ref="I24:L25"/>
    <mergeCell ref="D35:H38"/>
  </mergeCell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158" r:id="rId4" name="Check Box 14">
              <controlPr locked="0" defaultSize="0" autoFill="0" autoLine="0" autoPict="0" altText="check box">
                <anchor moveWithCells="1">
                  <from>
                    <xdr:col>1</xdr:col>
                    <xdr:colOff>57150</xdr:colOff>
                    <xdr:row>10</xdr:row>
                    <xdr:rowOff>152400</xdr:rowOff>
                  </from>
                  <to>
                    <xdr:col>1</xdr:col>
                    <xdr:colOff>257175</xdr:colOff>
                    <xdr:row>12</xdr:row>
                    <xdr:rowOff>28575</xdr:rowOff>
                  </to>
                </anchor>
              </controlPr>
            </control>
          </mc:Choice>
        </mc:AlternateContent>
        <mc:AlternateContent xmlns:mc="http://schemas.openxmlformats.org/markup-compatibility/2006">
          <mc:Choice Requires="x14">
            <control shapeId="6159" r:id="rId5" name="Check Box 15">
              <controlPr locked="0" defaultSize="0" autoFill="0" autoLine="0" autoPict="0" altText="check box">
                <anchor moveWithCells="1">
                  <from>
                    <xdr:col>1</xdr:col>
                    <xdr:colOff>57150</xdr:colOff>
                    <xdr:row>11</xdr:row>
                    <xdr:rowOff>171450</xdr:rowOff>
                  </from>
                  <to>
                    <xdr:col>1</xdr:col>
                    <xdr:colOff>257175</xdr:colOff>
                    <xdr:row>13</xdr:row>
                    <xdr:rowOff>9525</xdr:rowOff>
                  </to>
                </anchor>
              </controlPr>
            </control>
          </mc:Choice>
        </mc:AlternateContent>
        <mc:AlternateContent xmlns:mc="http://schemas.openxmlformats.org/markup-compatibility/2006">
          <mc:Choice Requires="x14">
            <control shapeId="6160" r:id="rId6" name="Check Box 16">
              <controlPr locked="0" defaultSize="0" autoFill="0" autoLine="0" autoPict="0" altText="check box">
                <anchor moveWithCells="1">
                  <from>
                    <xdr:col>1</xdr:col>
                    <xdr:colOff>57150</xdr:colOff>
                    <xdr:row>12</xdr:row>
                    <xdr:rowOff>171450</xdr:rowOff>
                  </from>
                  <to>
                    <xdr:col>1</xdr:col>
                    <xdr:colOff>257175</xdr:colOff>
                    <xdr:row>14</xdr:row>
                    <xdr:rowOff>9525</xdr:rowOff>
                  </to>
                </anchor>
              </controlPr>
            </control>
          </mc:Choice>
        </mc:AlternateContent>
        <mc:AlternateContent xmlns:mc="http://schemas.openxmlformats.org/markup-compatibility/2006">
          <mc:Choice Requires="x14">
            <control shapeId="6161" r:id="rId7" name="Check Box 17">
              <controlPr locked="0" defaultSize="0" autoFill="0" autoLine="0" autoPict="0" altText="check box">
                <anchor moveWithCells="1">
                  <from>
                    <xdr:col>1</xdr:col>
                    <xdr:colOff>57150</xdr:colOff>
                    <xdr:row>13</xdr:row>
                    <xdr:rowOff>171450</xdr:rowOff>
                  </from>
                  <to>
                    <xdr:col>1</xdr:col>
                    <xdr:colOff>257175</xdr:colOff>
                    <xdr:row>15</xdr:row>
                    <xdr:rowOff>9525</xdr:rowOff>
                  </to>
                </anchor>
              </controlPr>
            </control>
          </mc:Choice>
        </mc:AlternateContent>
        <mc:AlternateContent xmlns:mc="http://schemas.openxmlformats.org/markup-compatibility/2006">
          <mc:Choice Requires="x14">
            <control shapeId="6162" r:id="rId8" name="Check Box 18">
              <controlPr locked="0" defaultSize="0" autoFill="0" autoLine="0" autoPict="0" altText="check box">
                <anchor moveWithCells="1">
                  <from>
                    <xdr:col>1</xdr:col>
                    <xdr:colOff>57150</xdr:colOff>
                    <xdr:row>14</xdr:row>
                    <xdr:rowOff>171450</xdr:rowOff>
                  </from>
                  <to>
                    <xdr:col>1</xdr:col>
                    <xdr:colOff>257175</xdr:colOff>
                    <xdr:row>16</xdr:row>
                    <xdr:rowOff>9525</xdr:rowOff>
                  </to>
                </anchor>
              </controlPr>
            </control>
          </mc:Choice>
        </mc:AlternateContent>
        <mc:AlternateContent xmlns:mc="http://schemas.openxmlformats.org/markup-compatibility/2006">
          <mc:Choice Requires="x14">
            <control shapeId="6166" r:id="rId9" name="Check Box 22">
              <controlPr locked="0" defaultSize="0" autoFill="0" autoLine="0" autoPict="0" altText="check box">
                <anchor moveWithCells="1">
                  <from>
                    <xdr:col>1</xdr:col>
                    <xdr:colOff>57150</xdr:colOff>
                    <xdr:row>16</xdr:row>
                    <xdr:rowOff>180975</xdr:rowOff>
                  </from>
                  <to>
                    <xdr:col>1</xdr:col>
                    <xdr:colOff>257175</xdr:colOff>
                    <xdr:row>18</xdr:row>
                    <xdr:rowOff>0</xdr:rowOff>
                  </to>
                </anchor>
              </controlPr>
            </control>
          </mc:Choice>
        </mc:AlternateContent>
        <mc:AlternateContent xmlns:mc="http://schemas.openxmlformats.org/markup-compatibility/2006">
          <mc:Choice Requires="x14">
            <control shapeId="6179" r:id="rId10" name="Check Box 35">
              <controlPr locked="0" defaultSize="0" autoFill="0" autoLine="0" autoPict="0" altText="check box">
                <anchor moveWithCells="1">
                  <from>
                    <xdr:col>1</xdr:col>
                    <xdr:colOff>57150</xdr:colOff>
                    <xdr:row>25</xdr:row>
                    <xdr:rowOff>152400</xdr:rowOff>
                  </from>
                  <to>
                    <xdr:col>1</xdr:col>
                    <xdr:colOff>257175</xdr:colOff>
                    <xdr:row>27</xdr:row>
                    <xdr:rowOff>28575</xdr:rowOff>
                  </to>
                </anchor>
              </controlPr>
            </control>
          </mc:Choice>
        </mc:AlternateContent>
        <mc:AlternateContent xmlns:mc="http://schemas.openxmlformats.org/markup-compatibility/2006">
          <mc:Choice Requires="x14">
            <control shapeId="6180" r:id="rId11" name="Check Box 36">
              <controlPr locked="0" defaultSize="0" autoFill="0" autoLine="0" autoPict="0" altText="check box">
                <anchor moveWithCells="1">
                  <from>
                    <xdr:col>1</xdr:col>
                    <xdr:colOff>57150</xdr:colOff>
                    <xdr:row>26</xdr:row>
                    <xdr:rowOff>171450</xdr:rowOff>
                  </from>
                  <to>
                    <xdr:col>1</xdr:col>
                    <xdr:colOff>257175</xdr:colOff>
                    <xdr:row>28</xdr:row>
                    <xdr:rowOff>9525</xdr:rowOff>
                  </to>
                </anchor>
              </controlPr>
            </control>
          </mc:Choice>
        </mc:AlternateContent>
        <mc:AlternateContent xmlns:mc="http://schemas.openxmlformats.org/markup-compatibility/2006">
          <mc:Choice Requires="x14">
            <control shapeId="6181" r:id="rId12" name="Check Box 37">
              <controlPr locked="0" defaultSize="0" autoFill="0" autoLine="0" autoPict="0" altText="check box">
                <anchor moveWithCells="1">
                  <from>
                    <xdr:col>1</xdr:col>
                    <xdr:colOff>57150</xdr:colOff>
                    <xdr:row>27</xdr:row>
                    <xdr:rowOff>171450</xdr:rowOff>
                  </from>
                  <to>
                    <xdr:col>1</xdr:col>
                    <xdr:colOff>257175</xdr:colOff>
                    <xdr:row>29</xdr:row>
                    <xdr:rowOff>9525</xdr:rowOff>
                  </to>
                </anchor>
              </controlPr>
            </control>
          </mc:Choice>
        </mc:AlternateContent>
        <mc:AlternateContent xmlns:mc="http://schemas.openxmlformats.org/markup-compatibility/2006">
          <mc:Choice Requires="x14">
            <control shapeId="6182" r:id="rId13" name="Check Box 38">
              <controlPr locked="0" defaultSize="0" autoFill="0" autoLine="0" autoPict="0" altText="check box">
                <anchor moveWithCells="1">
                  <from>
                    <xdr:col>1</xdr:col>
                    <xdr:colOff>57150</xdr:colOff>
                    <xdr:row>28</xdr:row>
                    <xdr:rowOff>171450</xdr:rowOff>
                  </from>
                  <to>
                    <xdr:col>1</xdr:col>
                    <xdr:colOff>257175</xdr:colOff>
                    <xdr:row>30</xdr:row>
                    <xdr:rowOff>9525</xdr:rowOff>
                  </to>
                </anchor>
              </controlPr>
            </control>
          </mc:Choice>
        </mc:AlternateContent>
        <mc:AlternateContent xmlns:mc="http://schemas.openxmlformats.org/markup-compatibility/2006">
          <mc:Choice Requires="x14">
            <control shapeId="6183" r:id="rId14" name="Check Box 39">
              <controlPr locked="0" defaultSize="0" autoFill="0" autoLine="0" autoPict="0" altText="check box">
                <anchor moveWithCells="1">
                  <from>
                    <xdr:col>1</xdr:col>
                    <xdr:colOff>57150</xdr:colOff>
                    <xdr:row>29</xdr:row>
                    <xdr:rowOff>171450</xdr:rowOff>
                  </from>
                  <to>
                    <xdr:col>1</xdr:col>
                    <xdr:colOff>257175</xdr:colOff>
                    <xdr:row>31</xdr:row>
                    <xdr:rowOff>9525</xdr:rowOff>
                  </to>
                </anchor>
              </controlPr>
            </control>
          </mc:Choice>
        </mc:AlternateContent>
        <mc:AlternateContent xmlns:mc="http://schemas.openxmlformats.org/markup-compatibility/2006">
          <mc:Choice Requires="x14">
            <control shapeId="6184" r:id="rId15" name="Check Box 40">
              <controlPr locked="0" defaultSize="0" autoFill="0" autoLine="0" autoPict="0" altText="check box">
                <anchor moveWithCells="1">
                  <from>
                    <xdr:col>1</xdr:col>
                    <xdr:colOff>57150</xdr:colOff>
                    <xdr:row>30</xdr:row>
                    <xdr:rowOff>171450</xdr:rowOff>
                  </from>
                  <to>
                    <xdr:col>1</xdr:col>
                    <xdr:colOff>257175</xdr:colOff>
                    <xdr:row>32</xdr:row>
                    <xdr:rowOff>9525</xdr:rowOff>
                  </to>
                </anchor>
              </controlPr>
            </control>
          </mc:Choice>
        </mc:AlternateContent>
        <mc:AlternateContent xmlns:mc="http://schemas.openxmlformats.org/markup-compatibility/2006">
          <mc:Choice Requires="x14">
            <control shapeId="6185" r:id="rId16" name="Check Box 41">
              <controlPr locked="0" defaultSize="0" autoFill="0" autoLine="0" autoPict="0" altText="check box">
                <anchor moveWithCells="1">
                  <from>
                    <xdr:col>1</xdr:col>
                    <xdr:colOff>57150</xdr:colOff>
                    <xdr:row>31</xdr:row>
                    <xdr:rowOff>171450</xdr:rowOff>
                  </from>
                  <to>
                    <xdr:col>1</xdr:col>
                    <xdr:colOff>257175</xdr:colOff>
                    <xdr:row>33</xdr:row>
                    <xdr:rowOff>9525</xdr:rowOff>
                  </to>
                </anchor>
              </controlPr>
            </control>
          </mc:Choice>
        </mc:AlternateContent>
        <mc:AlternateContent xmlns:mc="http://schemas.openxmlformats.org/markup-compatibility/2006">
          <mc:Choice Requires="x14">
            <control shapeId="6186" r:id="rId17" name="Check Box 42">
              <controlPr locked="0" defaultSize="0" autoFill="0" autoLine="0" autoPict="0" altText="check box">
                <anchor moveWithCells="1">
                  <from>
                    <xdr:col>1</xdr:col>
                    <xdr:colOff>57150</xdr:colOff>
                    <xdr:row>32</xdr:row>
                    <xdr:rowOff>171450</xdr:rowOff>
                  </from>
                  <to>
                    <xdr:col>1</xdr:col>
                    <xdr:colOff>257175</xdr:colOff>
                    <xdr:row>34</xdr:row>
                    <xdr:rowOff>9525</xdr:rowOff>
                  </to>
                </anchor>
              </controlPr>
            </control>
          </mc:Choice>
        </mc:AlternateContent>
        <mc:AlternateContent xmlns:mc="http://schemas.openxmlformats.org/markup-compatibility/2006">
          <mc:Choice Requires="x14">
            <control shapeId="6187" r:id="rId18" name="Check Box 43">
              <controlPr locked="0" defaultSize="0" autoFill="0" autoLine="0" autoPict="0" altText="check box">
                <anchor moveWithCells="1">
                  <from>
                    <xdr:col>1</xdr:col>
                    <xdr:colOff>57150</xdr:colOff>
                    <xdr:row>33</xdr:row>
                    <xdr:rowOff>171450</xdr:rowOff>
                  </from>
                  <to>
                    <xdr:col>1</xdr:col>
                    <xdr:colOff>257175</xdr:colOff>
                    <xdr:row>35</xdr:row>
                    <xdr:rowOff>9525</xdr:rowOff>
                  </to>
                </anchor>
              </controlPr>
            </control>
          </mc:Choice>
        </mc:AlternateContent>
        <mc:AlternateContent xmlns:mc="http://schemas.openxmlformats.org/markup-compatibility/2006">
          <mc:Choice Requires="x14">
            <control shapeId="6188" r:id="rId19" name="Check Box 44">
              <controlPr locked="0" defaultSize="0" autoFill="0" autoLine="0" autoPict="0" altText="check box">
                <anchor moveWithCells="1">
                  <from>
                    <xdr:col>1</xdr:col>
                    <xdr:colOff>57150</xdr:colOff>
                    <xdr:row>24</xdr:row>
                    <xdr:rowOff>152400</xdr:rowOff>
                  </from>
                  <to>
                    <xdr:col>1</xdr:col>
                    <xdr:colOff>257175</xdr:colOff>
                    <xdr:row>26</xdr:row>
                    <xdr:rowOff>28575</xdr:rowOff>
                  </to>
                </anchor>
              </controlPr>
            </control>
          </mc:Choice>
        </mc:AlternateContent>
        <mc:AlternateContent xmlns:mc="http://schemas.openxmlformats.org/markup-compatibility/2006">
          <mc:Choice Requires="x14">
            <control shapeId="6189" r:id="rId20" name="Check Box 45">
              <controlPr locked="0" defaultSize="0" autoFill="0" autoLine="0" autoPict="0" altText="check box">
                <anchor moveWithCells="1">
                  <from>
                    <xdr:col>1</xdr:col>
                    <xdr:colOff>57150</xdr:colOff>
                    <xdr:row>15</xdr:row>
                    <xdr:rowOff>180975</xdr:rowOff>
                  </from>
                  <to>
                    <xdr:col>1</xdr:col>
                    <xdr:colOff>257175</xdr:colOff>
                    <xdr:row>17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F40"/>
  <sheetViews>
    <sheetView view="pageBreakPreview" zoomScale="70" zoomScaleNormal="60" zoomScaleSheetLayoutView="70" workbookViewId="0">
      <pane xSplit="3" ySplit="8" topLeftCell="T27" activePane="bottomRight" state="frozen"/>
      <selection pane="topRight" activeCell="D1" sqref="D1"/>
      <selection pane="bottomLeft" activeCell="A9" sqref="A9"/>
      <selection pane="bottomRight" activeCell="AH23" sqref="AH23"/>
    </sheetView>
  </sheetViews>
  <sheetFormatPr baseColWidth="10" defaultColWidth="9.140625" defaultRowHeight="15" x14ac:dyDescent="0.25"/>
  <cols>
    <col min="1" max="1" width="22.28515625" customWidth="1"/>
    <col min="2" max="2" width="28.42578125" customWidth="1"/>
    <col min="3" max="3" width="87.140625" customWidth="1"/>
    <col min="4" max="4" width="14.42578125" customWidth="1"/>
    <col min="5" max="5" width="15.42578125" customWidth="1"/>
    <col min="6" max="7" width="15.42578125" style="80" customWidth="1"/>
    <col min="8" max="9" width="15.42578125" customWidth="1"/>
    <col min="10" max="11" width="15.42578125" style="80" customWidth="1"/>
    <col min="12" max="13" width="15.42578125" customWidth="1"/>
    <col min="14" max="15" width="15.42578125" style="80" customWidth="1"/>
    <col min="16" max="17" width="15.42578125" customWidth="1"/>
    <col min="18" max="19" width="15.42578125" style="80" customWidth="1"/>
    <col min="20" max="28" width="15.42578125" customWidth="1"/>
    <col min="29" max="29" width="16" customWidth="1"/>
    <col min="30" max="30" width="12.42578125" customWidth="1"/>
    <col min="31" max="31" width="13.85546875" style="72" customWidth="1"/>
    <col min="32" max="32" width="21.5703125" customWidth="1"/>
  </cols>
  <sheetData>
    <row r="1" spans="1:32" x14ac:dyDescent="0.25">
      <c r="A1" s="1"/>
      <c r="B1" s="2"/>
      <c r="C1" s="2"/>
      <c r="D1" s="3"/>
      <c r="E1" s="4"/>
      <c r="F1" s="84"/>
      <c r="G1" s="84"/>
      <c r="H1" s="4"/>
      <c r="I1" s="4"/>
      <c r="J1" s="84"/>
      <c r="K1" s="84"/>
      <c r="L1" s="4"/>
      <c r="M1" s="4"/>
      <c r="N1" s="84"/>
      <c r="O1" s="84"/>
      <c r="P1" s="4"/>
      <c r="Q1" s="4"/>
      <c r="R1" s="84"/>
      <c r="S1" s="84"/>
      <c r="T1" s="4"/>
      <c r="U1" s="4"/>
      <c r="V1" s="4"/>
      <c r="W1" s="4"/>
      <c r="X1" s="4"/>
      <c r="Y1" s="4"/>
      <c r="Z1" s="4"/>
      <c r="AA1" s="4"/>
      <c r="AB1" s="4"/>
      <c r="AC1" s="4"/>
      <c r="AD1" s="5"/>
      <c r="AE1" s="74"/>
      <c r="AF1" s="5"/>
    </row>
    <row r="2" spans="1:32" ht="18" x14ac:dyDescent="0.25">
      <c r="A2" s="1"/>
      <c r="B2" s="7" t="s">
        <v>73</v>
      </c>
      <c r="C2" s="7"/>
      <c r="D2" s="8"/>
      <c r="E2" s="9"/>
      <c r="F2" s="88"/>
      <c r="G2" s="88"/>
      <c r="H2" s="9"/>
      <c r="I2" s="9"/>
      <c r="J2" s="88"/>
      <c r="K2" s="88"/>
      <c r="L2" s="9"/>
      <c r="M2" s="9"/>
      <c r="N2" s="88"/>
      <c r="O2" s="88"/>
      <c r="P2" s="9"/>
      <c r="Q2" s="9"/>
      <c r="R2" s="88"/>
      <c r="S2" s="88"/>
      <c r="T2" s="9"/>
      <c r="U2" s="9"/>
      <c r="V2" s="9"/>
      <c r="W2" s="9"/>
      <c r="X2" s="9"/>
      <c r="Y2" s="9"/>
      <c r="Z2" s="9"/>
      <c r="AA2" s="9"/>
      <c r="AB2" s="9"/>
      <c r="AC2" s="9"/>
      <c r="AD2" s="5"/>
      <c r="AE2" s="74"/>
      <c r="AF2" s="5"/>
    </row>
    <row r="3" spans="1:32" x14ac:dyDescent="0.25">
      <c r="A3" s="1"/>
      <c r="B3" s="2"/>
      <c r="C3" s="2"/>
      <c r="D3" s="10"/>
      <c r="E3" s="4"/>
      <c r="F3" s="84"/>
      <c r="G3" s="84"/>
      <c r="H3" s="4"/>
      <c r="I3" s="4"/>
      <c r="J3" s="84"/>
      <c r="K3" s="84"/>
      <c r="L3" s="4"/>
      <c r="M3" s="4"/>
      <c r="N3" s="84"/>
      <c r="O3" s="84"/>
      <c r="P3" s="4"/>
      <c r="Q3" s="4"/>
      <c r="R3" s="84"/>
      <c r="S3" s="84"/>
      <c r="T3" s="4"/>
      <c r="U3" s="4"/>
      <c r="V3" s="4"/>
      <c r="W3" s="4"/>
      <c r="X3" s="4"/>
      <c r="Y3" s="4"/>
      <c r="Z3" s="4"/>
      <c r="AA3" s="4"/>
      <c r="AB3" s="4"/>
      <c r="AC3" s="4"/>
      <c r="AD3" s="5"/>
      <c r="AE3" s="74"/>
      <c r="AF3" s="5"/>
    </row>
    <row r="4" spans="1:32" x14ac:dyDescent="0.25">
      <c r="A4" s="1"/>
      <c r="B4" s="1"/>
      <c r="C4" s="1"/>
      <c r="D4" s="1"/>
      <c r="E4" s="4"/>
      <c r="F4" s="84"/>
      <c r="G4" s="84"/>
      <c r="H4" s="4"/>
      <c r="I4" s="4"/>
      <c r="J4" s="84"/>
      <c r="K4" s="84"/>
      <c r="L4" s="4"/>
      <c r="M4" s="4"/>
      <c r="N4" s="84"/>
      <c r="O4" s="84"/>
      <c r="P4" s="4"/>
      <c r="Q4" s="4"/>
      <c r="R4" s="84"/>
      <c r="S4" s="84"/>
      <c r="T4" s="4"/>
      <c r="U4" s="4"/>
      <c r="V4" s="4"/>
      <c r="W4" s="4"/>
      <c r="X4" s="4"/>
      <c r="Y4" s="4"/>
      <c r="Z4" s="4"/>
      <c r="AA4" s="4"/>
      <c r="AB4" s="4"/>
      <c r="AC4" s="4"/>
      <c r="AD4" s="5"/>
      <c r="AE4" s="74"/>
      <c r="AF4" s="5"/>
    </row>
    <row r="5" spans="1:32" x14ac:dyDescent="0.25">
      <c r="A5" s="1"/>
      <c r="B5" s="2"/>
      <c r="C5" s="2"/>
      <c r="D5" s="10"/>
      <c r="E5" s="4"/>
      <c r="F5" s="84"/>
      <c r="G5" s="84"/>
      <c r="H5" s="4"/>
      <c r="I5" s="4"/>
      <c r="J5" s="84"/>
      <c r="K5" s="84"/>
      <c r="L5" s="4"/>
      <c r="M5" s="4"/>
      <c r="N5" s="84"/>
      <c r="O5" s="84"/>
      <c r="P5" s="4"/>
      <c r="Q5" s="4"/>
      <c r="R5" s="84"/>
      <c r="S5" s="84"/>
      <c r="T5" s="4"/>
      <c r="U5" s="4"/>
      <c r="V5" s="4"/>
      <c r="W5" s="4"/>
      <c r="X5" s="4"/>
      <c r="Y5" s="4"/>
      <c r="Z5" s="4"/>
      <c r="AA5" s="4"/>
      <c r="AB5" s="4"/>
      <c r="AC5" s="4"/>
      <c r="AD5" s="5"/>
      <c r="AE5" s="74"/>
      <c r="AF5" s="5"/>
    </row>
    <row r="6" spans="1:32" x14ac:dyDescent="0.25">
      <c r="D6" s="73" t="s">
        <v>9</v>
      </c>
      <c r="E6" s="73"/>
      <c r="F6" s="73"/>
      <c r="G6" s="73"/>
      <c r="H6" s="73" t="s">
        <v>10</v>
      </c>
      <c r="I6" s="73"/>
      <c r="J6" s="73"/>
      <c r="K6" s="73"/>
      <c r="L6" s="73" t="s">
        <v>11</v>
      </c>
      <c r="M6" s="73"/>
      <c r="N6" s="73"/>
      <c r="O6" s="73"/>
      <c r="P6" s="73" t="s">
        <v>12</v>
      </c>
      <c r="Q6" s="73"/>
      <c r="R6" s="73"/>
      <c r="S6" s="73"/>
    </row>
    <row r="7" spans="1:32" x14ac:dyDescent="0.25">
      <c r="A7" s="378" t="s">
        <v>31</v>
      </c>
      <c r="B7" s="380" t="s">
        <v>32</v>
      </c>
      <c r="C7" s="380" t="s">
        <v>33</v>
      </c>
      <c r="D7" s="380" t="s">
        <v>34</v>
      </c>
      <c r="E7" s="380" t="s">
        <v>35</v>
      </c>
      <c r="F7" s="169"/>
      <c r="G7" s="169"/>
      <c r="H7" s="380" t="s">
        <v>34</v>
      </c>
      <c r="I7" s="380" t="s">
        <v>35</v>
      </c>
      <c r="J7" s="169"/>
      <c r="K7" s="169"/>
      <c r="L7" s="380" t="s">
        <v>34</v>
      </c>
      <c r="M7" s="380" t="s">
        <v>35</v>
      </c>
      <c r="N7" s="169"/>
      <c r="O7" s="169"/>
      <c r="P7" s="380" t="s">
        <v>34</v>
      </c>
      <c r="Q7" s="380" t="s">
        <v>35</v>
      </c>
      <c r="R7" s="177"/>
      <c r="S7" s="177"/>
      <c r="T7" s="71" t="s">
        <v>9</v>
      </c>
      <c r="U7" s="71"/>
      <c r="V7" s="71"/>
      <c r="W7" s="71" t="s">
        <v>10</v>
      </c>
      <c r="X7" s="71"/>
      <c r="Y7" s="71"/>
      <c r="Z7" s="71" t="s">
        <v>11</v>
      </c>
      <c r="AA7" s="71"/>
      <c r="AB7" s="71"/>
      <c r="AC7" s="382" t="s">
        <v>12</v>
      </c>
      <c r="AD7" s="383"/>
      <c r="AE7" s="384"/>
      <c r="AF7" s="376" t="s">
        <v>37</v>
      </c>
    </row>
    <row r="8" spans="1:32" ht="30" x14ac:dyDescent="0.25">
      <c r="A8" s="379"/>
      <c r="B8" s="376"/>
      <c r="C8" s="376"/>
      <c r="D8" s="381"/>
      <c r="E8" s="381"/>
      <c r="F8" s="176" t="s">
        <v>250</v>
      </c>
      <c r="G8" s="176" t="s">
        <v>251</v>
      </c>
      <c r="H8" s="381"/>
      <c r="I8" s="381"/>
      <c r="J8" s="176" t="s">
        <v>250</v>
      </c>
      <c r="K8" s="176" t="s">
        <v>251</v>
      </c>
      <c r="L8" s="381"/>
      <c r="M8" s="381"/>
      <c r="N8" s="176" t="s">
        <v>250</v>
      </c>
      <c r="O8" s="176" t="s">
        <v>251</v>
      </c>
      <c r="P8" s="381"/>
      <c r="Q8" s="381"/>
      <c r="R8" s="176" t="s">
        <v>250</v>
      </c>
      <c r="S8" s="176" t="s">
        <v>251</v>
      </c>
      <c r="T8" s="60" t="s">
        <v>38</v>
      </c>
      <c r="U8" s="61" t="s">
        <v>39</v>
      </c>
      <c r="V8" s="62" t="s">
        <v>40</v>
      </c>
      <c r="W8" s="60" t="s">
        <v>38</v>
      </c>
      <c r="X8" s="61" t="s">
        <v>39</v>
      </c>
      <c r="Y8" s="62" t="s">
        <v>40</v>
      </c>
      <c r="Z8" s="60" t="s">
        <v>38</v>
      </c>
      <c r="AA8" s="61" t="s">
        <v>39</v>
      </c>
      <c r="AB8" s="62" t="s">
        <v>40</v>
      </c>
      <c r="AC8" s="60" t="s">
        <v>38</v>
      </c>
      <c r="AD8" s="61" t="s">
        <v>39</v>
      </c>
      <c r="AE8" s="62" t="s">
        <v>40</v>
      </c>
      <c r="AF8" s="377"/>
    </row>
    <row r="9" spans="1:32" ht="100.5" customHeight="1" x14ac:dyDescent="0.25">
      <c r="A9" s="63" t="s">
        <v>41</v>
      </c>
      <c r="B9" s="15" t="s">
        <v>42</v>
      </c>
      <c r="C9" s="16" t="s">
        <v>159</v>
      </c>
      <c r="D9" s="17" t="s">
        <v>78</v>
      </c>
      <c r="E9" s="17" t="s">
        <v>79</v>
      </c>
      <c r="F9" s="17" t="s">
        <v>80</v>
      </c>
      <c r="G9" s="17" t="s">
        <v>79</v>
      </c>
      <c r="H9" s="17" t="s">
        <v>78</v>
      </c>
      <c r="I9" s="17" t="s">
        <v>79</v>
      </c>
      <c r="J9" s="17" t="s">
        <v>80</v>
      </c>
      <c r="K9" s="17" t="s">
        <v>79</v>
      </c>
      <c r="L9" s="17" t="s">
        <v>78</v>
      </c>
      <c r="M9" s="17" t="s">
        <v>79</v>
      </c>
      <c r="N9" s="17" t="s">
        <v>80</v>
      </c>
      <c r="O9" s="17" t="s">
        <v>79</v>
      </c>
      <c r="P9" s="17" t="s">
        <v>78</v>
      </c>
      <c r="Q9" s="17" t="s">
        <v>79</v>
      </c>
      <c r="R9" s="17" t="s">
        <v>80</v>
      </c>
      <c r="S9" s="17" t="s">
        <v>79</v>
      </c>
      <c r="T9" s="45" t="s">
        <v>75</v>
      </c>
      <c r="U9" s="45" t="s">
        <v>75</v>
      </c>
      <c r="V9" s="45" t="s">
        <v>74</v>
      </c>
      <c r="W9" s="45" t="s">
        <v>75</v>
      </c>
      <c r="X9" s="45" t="s">
        <v>75</v>
      </c>
      <c r="Y9" s="45" t="s">
        <v>74</v>
      </c>
      <c r="Z9" s="45" t="s">
        <v>75</v>
      </c>
      <c r="AA9" s="45" t="s">
        <v>75</v>
      </c>
      <c r="AB9" s="45" t="s">
        <v>74</v>
      </c>
      <c r="AC9" s="18" t="s">
        <v>75</v>
      </c>
      <c r="AD9" s="19" t="s">
        <v>75</v>
      </c>
      <c r="AE9" s="39" t="s">
        <v>74</v>
      </c>
      <c r="AF9" s="20"/>
    </row>
    <row r="10" spans="1:32" ht="101.45" customHeight="1" x14ac:dyDescent="0.25">
      <c r="A10" s="63" t="s">
        <v>41</v>
      </c>
      <c r="B10" s="15" t="s">
        <v>43</v>
      </c>
      <c r="C10" s="21" t="s">
        <v>170</v>
      </c>
      <c r="D10" s="17" t="s">
        <v>78</v>
      </c>
      <c r="E10" s="17" t="s">
        <v>80</v>
      </c>
      <c r="F10" s="17" t="s">
        <v>80</v>
      </c>
      <c r="G10" s="17" t="s">
        <v>79</v>
      </c>
      <c r="H10" s="17" t="s">
        <v>78</v>
      </c>
      <c r="I10" s="17" t="s">
        <v>78</v>
      </c>
      <c r="J10" s="17" t="s">
        <v>80</v>
      </c>
      <c r="K10" s="17" t="s">
        <v>80</v>
      </c>
      <c r="L10" s="17" t="s">
        <v>78</v>
      </c>
      <c r="M10" s="17" t="s">
        <v>80</v>
      </c>
      <c r="N10" s="17" t="s">
        <v>80</v>
      </c>
      <c r="O10" s="17" t="s">
        <v>79</v>
      </c>
      <c r="P10" s="17" t="s">
        <v>78</v>
      </c>
      <c r="Q10" s="17" t="s">
        <v>80</v>
      </c>
      <c r="R10" s="17" t="s">
        <v>80</v>
      </c>
      <c r="S10" s="17" t="s">
        <v>79</v>
      </c>
      <c r="T10" s="45" t="s">
        <v>75</v>
      </c>
      <c r="U10" s="45" t="s">
        <v>75</v>
      </c>
      <c r="V10" s="45" t="s">
        <v>74</v>
      </c>
      <c r="W10" s="45" t="s">
        <v>75</v>
      </c>
      <c r="X10" s="45" t="s">
        <v>75</v>
      </c>
      <c r="Y10" s="45" t="s">
        <v>74</v>
      </c>
      <c r="Z10" s="45" t="s">
        <v>75</v>
      </c>
      <c r="AA10" s="45" t="s">
        <v>75</v>
      </c>
      <c r="AB10" s="45" t="s">
        <v>74</v>
      </c>
      <c r="AC10" s="22" t="s">
        <v>75</v>
      </c>
      <c r="AD10" s="23" t="s">
        <v>75</v>
      </c>
      <c r="AE10" s="42" t="s">
        <v>74</v>
      </c>
      <c r="AF10" s="24"/>
    </row>
    <row r="11" spans="1:32" ht="95.1" customHeight="1" x14ac:dyDescent="0.25">
      <c r="A11" s="63" t="s">
        <v>44</v>
      </c>
      <c r="B11" s="15" t="s">
        <v>45</v>
      </c>
      <c r="C11" s="25" t="s">
        <v>169</v>
      </c>
      <c r="D11" s="17" t="s">
        <v>80</v>
      </c>
      <c r="E11" s="17" t="s">
        <v>79</v>
      </c>
      <c r="F11" s="17" t="s">
        <v>79</v>
      </c>
      <c r="G11" s="17" t="s">
        <v>79</v>
      </c>
      <c r="H11" s="17" t="s">
        <v>80</v>
      </c>
      <c r="I11" s="17" t="s">
        <v>79</v>
      </c>
      <c r="J11" s="17" t="s">
        <v>79</v>
      </c>
      <c r="K11" s="17" t="s">
        <v>79</v>
      </c>
      <c r="L11" s="17" t="s">
        <v>80</v>
      </c>
      <c r="M11" s="17" t="s">
        <v>79</v>
      </c>
      <c r="N11" s="17" t="s">
        <v>79</v>
      </c>
      <c r="O11" s="17" t="s">
        <v>79</v>
      </c>
      <c r="P11" s="17" t="s">
        <v>80</v>
      </c>
      <c r="Q11" s="17" t="s">
        <v>79</v>
      </c>
      <c r="R11" s="17" t="s">
        <v>79</v>
      </c>
      <c r="S11" s="17" t="s">
        <v>79</v>
      </c>
      <c r="T11" s="45" t="s">
        <v>74</v>
      </c>
      <c r="U11" s="45" t="s">
        <v>75</v>
      </c>
      <c r="V11" s="45" t="s">
        <v>75</v>
      </c>
      <c r="W11" s="45" t="s">
        <v>74</v>
      </c>
      <c r="X11" s="45" t="s">
        <v>75</v>
      </c>
      <c r="Y11" s="45" t="s">
        <v>75</v>
      </c>
      <c r="Z11" s="45" t="s">
        <v>74</v>
      </c>
      <c r="AA11" s="45" t="s">
        <v>75</v>
      </c>
      <c r="AB11" s="45" t="s">
        <v>75</v>
      </c>
      <c r="AC11" s="26" t="s">
        <v>74</v>
      </c>
      <c r="AD11" s="27" t="s">
        <v>75</v>
      </c>
      <c r="AE11" s="28" t="s">
        <v>75</v>
      </c>
      <c r="AF11" s="24"/>
    </row>
    <row r="12" spans="1:32" ht="119.1" customHeight="1" x14ac:dyDescent="0.25">
      <c r="A12" s="63" t="s">
        <v>44</v>
      </c>
      <c r="B12" s="15" t="s">
        <v>46</v>
      </c>
      <c r="C12" s="25" t="s">
        <v>76</v>
      </c>
      <c r="D12" s="17" t="s">
        <v>80</v>
      </c>
      <c r="E12" s="17" t="s">
        <v>79</v>
      </c>
      <c r="F12" s="17" t="s">
        <v>79</v>
      </c>
      <c r="G12" s="17" t="s">
        <v>79</v>
      </c>
      <c r="H12" s="17" t="s">
        <v>80</v>
      </c>
      <c r="I12" s="17" t="s">
        <v>79</v>
      </c>
      <c r="J12" s="17" t="s">
        <v>79</v>
      </c>
      <c r="K12" s="17" t="s">
        <v>79</v>
      </c>
      <c r="L12" s="17" t="s">
        <v>80</v>
      </c>
      <c r="M12" s="17" t="s">
        <v>79</v>
      </c>
      <c r="N12" s="17" t="s">
        <v>79</v>
      </c>
      <c r="O12" s="17" t="s">
        <v>79</v>
      </c>
      <c r="P12" s="17" t="s">
        <v>79</v>
      </c>
      <c r="Q12" s="17" t="s">
        <v>79</v>
      </c>
      <c r="R12" s="17" t="s">
        <v>79</v>
      </c>
      <c r="S12" s="17" t="s">
        <v>79</v>
      </c>
      <c r="T12" s="45" t="s">
        <v>75</v>
      </c>
      <c r="U12" s="45" t="s">
        <v>74</v>
      </c>
      <c r="V12" s="45" t="s">
        <v>75</v>
      </c>
      <c r="W12" s="45" t="s">
        <v>75</v>
      </c>
      <c r="X12" s="45" t="s">
        <v>74</v>
      </c>
      <c r="Y12" s="45" t="s">
        <v>75</v>
      </c>
      <c r="Z12" s="45" t="s">
        <v>75</v>
      </c>
      <c r="AA12" s="45" t="s">
        <v>75</v>
      </c>
      <c r="AB12" s="45" t="s">
        <v>74</v>
      </c>
      <c r="AC12" s="26" t="s">
        <v>75</v>
      </c>
      <c r="AD12" s="29" t="s">
        <v>75</v>
      </c>
      <c r="AE12" s="30" t="s">
        <v>74</v>
      </c>
      <c r="AF12" s="31"/>
    </row>
    <row r="13" spans="1:32" ht="60.95" customHeight="1" x14ac:dyDescent="0.25">
      <c r="A13" s="63" t="s">
        <v>44</v>
      </c>
      <c r="B13" s="15" t="s">
        <v>48</v>
      </c>
      <c r="C13" s="21" t="s">
        <v>168</v>
      </c>
      <c r="D13" s="17" t="s">
        <v>80</v>
      </c>
      <c r="E13" s="17" t="s">
        <v>79</v>
      </c>
      <c r="F13" s="17" t="s">
        <v>79</v>
      </c>
      <c r="G13" s="17" t="s">
        <v>79</v>
      </c>
      <c r="H13" s="17" t="s">
        <v>80</v>
      </c>
      <c r="I13" s="17" t="s">
        <v>79</v>
      </c>
      <c r="J13" s="17" t="s">
        <v>79</v>
      </c>
      <c r="K13" s="17" t="s">
        <v>79</v>
      </c>
      <c r="L13" s="17" t="s">
        <v>80</v>
      </c>
      <c r="M13" s="17" t="s">
        <v>79</v>
      </c>
      <c r="N13" s="17" t="s">
        <v>79</v>
      </c>
      <c r="O13" s="17" t="s">
        <v>79</v>
      </c>
      <c r="P13" s="17" t="s">
        <v>80</v>
      </c>
      <c r="Q13" s="17" t="s">
        <v>79</v>
      </c>
      <c r="R13" s="17" t="s">
        <v>79</v>
      </c>
      <c r="S13" s="17" t="s">
        <v>79</v>
      </c>
      <c r="T13" s="45" t="s">
        <v>75</v>
      </c>
      <c r="U13" s="45" t="s">
        <v>75</v>
      </c>
      <c r="V13" s="45" t="s">
        <v>74</v>
      </c>
      <c r="W13" s="45" t="s">
        <v>75</v>
      </c>
      <c r="X13" s="45" t="s">
        <v>75</v>
      </c>
      <c r="Y13" s="45" t="s">
        <v>74</v>
      </c>
      <c r="Z13" s="45" t="s">
        <v>75</v>
      </c>
      <c r="AA13" s="45" t="s">
        <v>75</v>
      </c>
      <c r="AB13" s="45" t="s">
        <v>74</v>
      </c>
      <c r="AC13" s="32" t="s">
        <v>75</v>
      </c>
      <c r="AD13" s="29" t="s">
        <v>75</v>
      </c>
      <c r="AE13" s="30" t="s">
        <v>74</v>
      </c>
      <c r="AF13" s="31"/>
    </row>
    <row r="14" spans="1:32" ht="102.6" customHeight="1" x14ac:dyDescent="0.25">
      <c r="A14" s="63" t="s">
        <v>44</v>
      </c>
      <c r="B14" s="15" t="s">
        <v>49</v>
      </c>
      <c r="C14" s="33" t="s">
        <v>50</v>
      </c>
      <c r="D14" s="17" t="s">
        <v>79</v>
      </c>
      <c r="E14" s="17" t="s">
        <v>79</v>
      </c>
      <c r="F14" s="17" t="s">
        <v>79</v>
      </c>
      <c r="G14" s="17" t="s">
        <v>79</v>
      </c>
      <c r="H14" s="17" t="s">
        <v>80</v>
      </c>
      <c r="I14" s="17" t="s">
        <v>79</v>
      </c>
      <c r="J14" s="17" t="s">
        <v>79</v>
      </c>
      <c r="K14" s="17" t="s">
        <v>79</v>
      </c>
      <c r="L14" s="17" t="s">
        <v>80</v>
      </c>
      <c r="M14" s="17" t="s">
        <v>79</v>
      </c>
      <c r="N14" s="17" t="s">
        <v>79</v>
      </c>
      <c r="O14" s="17" t="s">
        <v>79</v>
      </c>
      <c r="P14" s="17" t="s">
        <v>79</v>
      </c>
      <c r="Q14" s="17" t="s">
        <v>79</v>
      </c>
      <c r="R14" s="17" t="s">
        <v>79</v>
      </c>
      <c r="S14" s="17" t="s">
        <v>79</v>
      </c>
      <c r="T14" s="45" t="s">
        <v>75</v>
      </c>
      <c r="U14" s="45" t="s">
        <v>75</v>
      </c>
      <c r="V14" s="45" t="s">
        <v>74</v>
      </c>
      <c r="W14" s="45" t="s">
        <v>75</v>
      </c>
      <c r="X14" s="45" t="s">
        <v>75</v>
      </c>
      <c r="Y14" s="45" t="s">
        <v>74</v>
      </c>
      <c r="Z14" s="45" t="s">
        <v>75</v>
      </c>
      <c r="AA14" s="45" t="s">
        <v>75</v>
      </c>
      <c r="AB14" s="45" t="s">
        <v>74</v>
      </c>
      <c r="AC14" s="34" t="s">
        <v>75</v>
      </c>
      <c r="AD14" s="35" t="s">
        <v>75</v>
      </c>
      <c r="AE14" s="30" t="s">
        <v>74</v>
      </c>
      <c r="AF14" s="31"/>
    </row>
    <row r="15" spans="1:32" ht="64.5" customHeight="1" x14ac:dyDescent="0.25">
      <c r="A15" s="63" t="s">
        <v>51</v>
      </c>
      <c r="B15" s="36" t="s">
        <v>52</v>
      </c>
      <c r="C15" s="16" t="s">
        <v>167</v>
      </c>
      <c r="D15" s="17" t="s">
        <v>80</v>
      </c>
      <c r="E15" s="17" t="s">
        <v>80</v>
      </c>
      <c r="F15" s="17" t="s">
        <v>79</v>
      </c>
      <c r="G15" s="17" t="s">
        <v>79</v>
      </c>
      <c r="H15" s="17" t="s">
        <v>80</v>
      </c>
      <c r="I15" s="17" t="s">
        <v>80</v>
      </c>
      <c r="J15" s="17" t="s">
        <v>79</v>
      </c>
      <c r="K15" s="17" t="s">
        <v>79</v>
      </c>
      <c r="L15" s="17" t="s">
        <v>80</v>
      </c>
      <c r="M15" s="17" t="s">
        <v>80</v>
      </c>
      <c r="N15" s="17" t="s">
        <v>79</v>
      </c>
      <c r="O15" s="17" t="s">
        <v>79</v>
      </c>
      <c r="P15" s="17" t="s">
        <v>79</v>
      </c>
      <c r="Q15" s="17" t="s">
        <v>79</v>
      </c>
      <c r="R15" s="17" t="s">
        <v>79</v>
      </c>
      <c r="S15" s="17" t="s">
        <v>79</v>
      </c>
      <c r="T15" s="45" t="s">
        <v>75</v>
      </c>
      <c r="U15" s="45" t="s">
        <v>75</v>
      </c>
      <c r="V15" s="45" t="s">
        <v>74</v>
      </c>
      <c r="W15" s="45" t="s">
        <v>75</v>
      </c>
      <c r="X15" s="45" t="s">
        <v>75</v>
      </c>
      <c r="Y15" s="45" t="s">
        <v>74</v>
      </c>
      <c r="Z15" s="45" t="s">
        <v>75</v>
      </c>
      <c r="AA15" s="45" t="s">
        <v>75</v>
      </c>
      <c r="AB15" s="45" t="s">
        <v>74</v>
      </c>
      <c r="AC15" s="37" t="s">
        <v>75</v>
      </c>
      <c r="AD15" s="38" t="s">
        <v>75</v>
      </c>
      <c r="AE15" s="39" t="s">
        <v>74</v>
      </c>
      <c r="AF15" s="31"/>
    </row>
    <row r="16" spans="1:32" ht="108.6" customHeight="1" x14ac:dyDescent="0.25">
      <c r="A16" s="63" t="s">
        <v>51</v>
      </c>
      <c r="B16" s="36" t="s">
        <v>53</v>
      </c>
      <c r="C16" s="16" t="s">
        <v>54</v>
      </c>
      <c r="D16" s="17" t="s">
        <v>79</v>
      </c>
      <c r="E16" s="17" t="s">
        <v>79</v>
      </c>
      <c r="F16" s="17" t="s">
        <v>79</v>
      </c>
      <c r="G16" s="17" t="s">
        <v>79</v>
      </c>
      <c r="H16" s="17" t="s">
        <v>79</v>
      </c>
      <c r="I16" s="17" t="s">
        <v>79</v>
      </c>
      <c r="J16" s="17" t="s">
        <v>79</v>
      </c>
      <c r="K16" s="17" t="s">
        <v>79</v>
      </c>
      <c r="L16" s="17" t="s">
        <v>79</v>
      </c>
      <c r="M16" s="17" t="s">
        <v>79</v>
      </c>
      <c r="N16" s="17" t="s">
        <v>79</v>
      </c>
      <c r="O16" s="17" t="s">
        <v>79</v>
      </c>
      <c r="P16" s="17" t="s">
        <v>79</v>
      </c>
      <c r="Q16" s="17" t="s">
        <v>79</v>
      </c>
      <c r="R16" s="17" t="s">
        <v>79</v>
      </c>
      <c r="S16" s="17" t="s">
        <v>79</v>
      </c>
      <c r="T16" s="45" t="s">
        <v>75</v>
      </c>
      <c r="U16" s="45" t="s">
        <v>75</v>
      </c>
      <c r="V16" s="45" t="s">
        <v>74</v>
      </c>
      <c r="W16" s="45" t="s">
        <v>75</v>
      </c>
      <c r="X16" s="45" t="s">
        <v>75</v>
      </c>
      <c r="Y16" s="45" t="s">
        <v>74</v>
      </c>
      <c r="Z16" s="45" t="s">
        <v>75</v>
      </c>
      <c r="AA16" s="45" t="s">
        <v>75</v>
      </c>
      <c r="AB16" s="45" t="s">
        <v>74</v>
      </c>
      <c r="AC16" s="40" t="s">
        <v>75</v>
      </c>
      <c r="AD16" s="41" t="s">
        <v>75</v>
      </c>
      <c r="AE16" s="42" t="s">
        <v>74</v>
      </c>
      <c r="AF16" s="43"/>
    </row>
    <row r="17" spans="1:32" ht="104.1" customHeight="1" x14ac:dyDescent="0.25">
      <c r="A17" s="63" t="s">
        <v>51</v>
      </c>
      <c r="B17" s="36" t="s">
        <v>55</v>
      </c>
      <c r="C17" s="16" t="s">
        <v>56</v>
      </c>
      <c r="D17" s="17" t="s">
        <v>78</v>
      </c>
      <c r="E17" s="17" t="s">
        <v>80</v>
      </c>
      <c r="F17" s="17" t="s">
        <v>80</v>
      </c>
      <c r="G17" s="17" t="s">
        <v>79</v>
      </c>
      <c r="H17" s="17" t="s">
        <v>78</v>
      </c>
      <c r="I17" s="17" t="s">
        <v>78</v>
      </c>
      <c r="J17" s="17" t="s">
        <v>80</v>
      </c>
      <c r="K17" s="17" t="s">
        <v>80</v>
      </c>
      <c r="L17" s="17" t="s">
        <v>78</v>
      </c>
      <c r="M17" s="17" t="s">
        <v>78</v>
      </c>
      <c r="N17" s="17" t="s">
        <v>80</v>
      </c>
      <c r="O17" s="17" t="s">
        <v>80</v>
      </c>
      <c r="P17" s="17" t="s">
        <v>80</v>
      </c>
      <c r="Q17" s="17" t="s">
        <v>79</v>
      </c>
      <c r="R17" s="17" t="s">
        <v>79</v>
      </c>
      <c r="S17" s="17" t="s">
        <v>79</v>
      </c>
      <c r="T17" s="45" t="s">
        <v>74</v>
      </c>
      <c r="U17" s="45" t="s">
        <v>75</v>
      </c>
      <c r="V17" s="45" t="s">
        <v>75</v>
      </c>
      <c r="W17" s="45" t="s">
        <v>75</v>
      </c>
      <c r="X17" s="45" t="s">
        <v>75</v>
      </c>
      <c r="Y17" s="45" t="s">
        <v>74</v>
      </c>
      <c r="Z17" s="45" t="s">
        <v>74</v>
      </c>
      <c r="AA17" s="45" t="s">
        <v>75</v>
      </c>
      <c r="AB17" s="45" t="s">
        <v>75</v>
      </c>
      <c r="AC17" s="40" t="s">
        <v>75</v>
      </c>
      <c r="AD17" s="41" t="s">
        <v>74</v>
      </c>
      <c r="AE17" s="44" t="s">
        <v>75</v>
      </c>
      <c r="AF17" s="43"/>
    </row>
    <row r="18" spans="1:32" ht="95.1" customHeight="1" x14ac:dyDescent="0.25">
      <c r="A18" s="63" t="s">
        <v>51</v>
      </c>
      <c r="B18" s="36" t="s">
        <v>57</v>
      </c>
      <c r="C18" s="33" t="s">
        <v>58</v>
      </c>
      <c r="D18" s="17" t="s">
        <v>79</v>
      </c>
      <c r="E18" s="17" t="s">
        <v>79</v>
      </c>
      <c r="F18" s="17" t="s">
        <v>79</v>
      </c>
      <c r="G18" s="17" t="s">
        <v>79</v>
      </c>
      <c r="H18" s="17" t="s">
        <v>79</v>
      </c>
      <c r="I18" s="17" t="s">
        <v>80</v>
      </c>
      <c r="J18" s="17" t="s">
        <v>79</v>
      </c>
      <c r="K18" s="17" t="s">
        <v>79</v>
      </c>
      <c r="L18" s="17" t="s">
        <v>79</v>
      </c>
      <c r="M18" s="17" t="s">
        <v>79</v>
      </c>
      <c r="N18" s="17" t="s">
        <v>79</v>
      </c>
      <c r="O18" s="17" t="s">
        <v>79</v>
      </c>
      <c r="P18" s="17" t="s">
        <v>79</v>
      </c>
      <c r="Q18" s="17" t="s">
        <v>79</v>
      </c>
      <c r="R18" s="17" t="s">
        <v>79</v>
      </c>
      <c r="S18" s="17" t="s">
        <v>79</v>
      </c>
      <c r="T18" s="45" t="s">
        <v>75</v>
      </c>
      <c r="U18" s="45" t="s">
        <v>74</v>
      </c>
      <c r="V18" s="45" t="s">
        <v>75</v>
      </c>
      <c r="W18" s="45" t="s">
        <v>75</v>
      </c>
      <c r="X18" s="45" t="s">
        <v>74</v>
      </c>
      <c r="Y18" s="45" t="s">
        <v>75</v>
      </c>
      <c r="Z18" s="45" t="s">
        <v>75</v>
      </c>
      <c r="AA18" s="45" t="s">
        <v>74</v>
      </c>
      <c r="AB18" s="45" t="s">
        <v>75</v>
      </c>
      <c r="AC18" s="45" t="s">
        <v>75</v>
      </c>
      <c r="AD18" s="41" t="s">
        <v>74</v>
      </c>
      <c r="AE18" s="42" t="s">
        <v>75</v>
      </c>
      <c r="AF18" s="43"/>
    </row>
    <row r="19" spans="1:32" ht="129.6" customHeight="1" thickBot="1" x14ac:dyDescent="0.3">
      <c r="A19" s="69" t="s">
        <v>51</v>
      </c>
      <c r="B19" s="46" t="s">
        <v>59</v>
      </c>
      <c r="C19" s="47" t="s">
        <v>166</v>
      </c>
      <c r="D19" s="17" t="s">
        <v>79</v>
      </c>
      <c r="E19" s="17" t="s">
        <v>79</v>
      </c>
      <c r="F19" s="17" t="s">
        <v>79</v>
      </c>
      <c r="G19" s="17" t="s">
        <v>79</v>
      </c>
      <c r="H19" s="17" t="s">
        <v>79</v>
      </c>
      <c r="I19" s="17" t="s">
        <v>79</v>
      </c>
      <c r="J19" s="17" t="s">
        <v>79</v>
      </c>
      <c r="K19" s="17" t="s">
        <v>79</v>
      </c>
      <c r="L19" s="17" t="s">
        <v>79</v>
      </c>
      <c r="M19" s="17" t="s">
        <v>79</v>
      </c>
      <c r="N19" s="17" t="s">
        <v>79</v>
      </c>
      <c r="O19" s="17" t="s">
        <v>79</v>
      </c>
      <c r="P19" s="17" t="s">
        <v>79</v>
      </c>
      <c r="Q19" s="17" t="s">
        <v>79</v>
      </c>
      <c r="R19" s="17" t="s">
        <v>79</v>
      </c>
      <c r="S19" s="17" t="s">
        <v>79</v>
      </c>
      <c r="T19" s="48" t="s">
        <v>74</v>
      </c>
      <c r="U19" s="48" t="s">
        <v>75</v>
      </c>
      <c r="V19" s="48" t="s">
        <v>75</v>
      </c>
      <c r="W19" s="48" t="s">
        <v>74</v>
      </c>
      <c r="X19" s="48" t="s">
        <v>75</v>
      </c>
      <c r="Y19" s="48" t="s">
        <v>75</v>
      </c>
      <c r="Z19" s="48" t="s">
        <v>74</v>
      </c>
      <c r="AA19" s="48" t="s">
        <v>75</v>
      </c>
      <c r="AB19" s="48" t="s">
        <v>75</v>
      </c>
      <c r="AC19" s="48" t="s">
        <v>74</v>
      </c>
      <c r="AD19" s="49" t="s">
        <v>75</v>
      </c>
      <c r="AE19" s="50" t="s">
        <v>75</v>
      </c>
      <c r="AF19" s="51"/>
    </row>
    <row r="20" spans="1:32" ht="66.599999999999994" customHeight="1" x14ac:dyDescent="0.25">
      <c r="A20" s="68" t="s">
        <v>60</v>
      </c>
      <c r="B20" s="36" t="s">
        <v>77</v>
      </c>
      <c r="C20" s="33" t="s">
        <v>165</v>
      </c>
      <c r="D20" s="17" t="s">
        <v>80</v>
      </c>
      <c r="E20" s="17" t="s">
        <v>79</v>
      </c>
      <c r="F20" s="17" t="s">
        <v>79</v>
      </c>
      <c r="G20" s="17" t="s">
        <v>79</v>
      </c>
      <c r="H20" s="17" t="s">
        <v>80</v>
      </c>
      <c r="I20" s="17" t="s">
        <v>79</v>
      </c>
      <c r="J20" s="17" t="s">
        <v>79</v>
      </c>
      <c r="K20" s="17" t="s">
        <v>79</v>
      </c>
      <c r="L20" s="17" t="s">
        <v>80</v>
      </c>
      <c r="M20" s="17" t="s">
        <v>79</v>
      </c>
      <c r="N20" s="17" t="s">
        <v>79</v>
      </c>
      <c r="O20" s="17" t="s">
        <v>79</v>
      </c>
      <c r="P20" s="17" t="s">
        <v>80</v>
      </c>
      <c r="Q20" s="17" t="s">
        <v>79</v>
      </c>
      <c r="R20" s="17" t="s">
        <v>79</v>
      </c>
      <c r="S20" s="17" t="s">
        <v>79</v>
      </c>
      <c r="T20" s="41" t="s">
        <v>75</v>
      </c>
      <c r="U20" s="41" t="s">
        <v>75</v>
      </c>
      <c r="V20" s="41" t="s">
        <v>74</v>
      </c>
      <c r="W20" s="41" t="s">
        <v>75</v>
      </c>
      <c r="X20" s="41" t="s">
        <v>74</v>
      </c>
      <c r="Y20" s="41" t="s">
        <v>75</v>
      </c>
      <c r="Z20" s="41" t="s">
        <v>75</v>
      </c>
      <c r="AA20" s="41" t="s">
        <v>75</v>
      </c>
      <c r="AB20" s="41" t="s">
        <v>74</v>
      </c>
      <c r="AC20" s="41" t="s">
        <v>75</v>
      </c>
      <c r="AD20" s="41" t="s">
        <v>75</v>
      </c>
      <c r="AE20" s="41" t="s">
        <v>74</v>
      </c>
      <c r="AF20" s="41"/>
    </row>
    <row r="21" spans="1:32" ht="68.45" customHeight="1" thickBot="1" x14ac:dyDescent="0.3">
      <c r="A21" s="69" t="s">
        <v>60</v>
      </c>
      <c r="B21" s="46" t="s">
        <v>61</v>
      </c>
      <c r="C21" s="47" t="s">
        <v>164</v>
      </c>
      <c r="D21" s="17" t="s">
        <v>80</v>
      </c>
      <c r="E21" s="17" t="s">
        <v>79</v>
      </c>
      <c r="F21" s="17" t="s">
        <v>79</v>
      </c>
      <c r="G21" s="17" t="s">
        <v>79</v>
      </c>
      <c r="H21" s="17" t="s">
        <v>80</v>
      </c>
      <c r="I21" s="17" t="s">
        <v>80</v>
      </c>
      <c r="J21" s="17" t="s">
        <v>79</v>
      </c>
      <c r="K21" s="17" t="s">
        <v>79</v>
      </c>
      <c r="L21" s="17" t="s">
        <v>80</v>
      </c>
      <c r="M21" s="17" t="s">
        <v>79</v>
      </c>
      <c r="N21" s="17" t="s">
        <v>79</v>
      </c>
      <c r="O21" s="17" t="s">
        <v>79</v>
      </c>
      <c r="P21" s="17" t="s">
        <v>80</v>
      </c>
      <c r="Q21" s="17" t="s">
        <v>79</v>
      </c>
      <c r="R21" s="17" t="s">
        <v>79</v>
      </c>
      <c r="S21" s="17" t="s">
        <v>79</v>
      </c>
      <c r="T21" s="70" t="s">
        <v>75</v>
      </c>
      <c r="U21" s="70" t="s">
        <v>75</v>
      </c>
      <c r="V21" s="70" t="s">
        <v>74</v>
      </c>
      <c r="W21" s="70" t="s">
        <v>75</v>
      </c>
      <c r="X21" s="70" t="s">
        <v>74</v>
      </c>
      <c r="Y21" s="70" t="s">
        <v>75</v>
      </c>
      <c r="Z21" s="70" t="s">
        <v>75</v>
      </c>
      <c r="AA21" s="70" t="s">
        <v>75</v>
      </c>
      <c r="AB21" s="70" t="s">
        <v>74</v>
      </c>
      <c r="AC21" s="49" t="s">
        <v>75</v>
      </c>
      <c r="AD21" s="49" t="s">
        <v>75</v>
      </c>
      <c r="AE21" s="49" t="s">
        <v>74</v>
      </c>
      <c r="AF21" s="49"/>
    </row>
    <row r="22" spans="1:32" ht="68.45" customHeight="1" x14ac:dyDescent="0.25">
      <c r="A22" s="64" t="s">
        <v>62</v>
      </c>
      <c r="B22" s="52" t="s">
        <v>63</v>
      </c>
      <c r="C22" s="16" t="s">
        <v>163</v>
      </c>
      <c r="D22" s="17" t="s">
        <v>80</v>
      </c>
      <c r="E22" s="17" t="s">
        <v>80</v>
      </c>
      <c r="F22" s="17" t="s">
        <v>79</v>
      </c>
      <c r="G22" s="17" t="s">
        <v>79</v>
      </c>
      <c r="H22" s="17" t="s">
        <v>80</v>
      </c>
      <c r="I22" s="17" t="s">
        <v>80</v>
      </c>
      <c r="J22" s="17" t="s">
        <v>79</v>
      </c>
      <c r="K22" s="17" t="s">
        <v>79</v>
      </c>
      <c r="L22" s="17" t="s">
        <v>78</v>
      </c>
      <c r="M22" s="17" t="s">
        <v>80</v>
      </c>
      <c r="N22" s="17" t="s">
        <v>80</v>
      </c>
      <c r="O22" s="17" t="s">
        <v>79</v>
      </c>
      <c r="P22" s="17" t="s">
        <v>79</v>
      </c>
      <c r="Q22" s="17" t="s">
        <v>79</v>
      </c>
      <c r="R22" s="17" t="s">
        <v>79</v>
      </c>
      <c r="S22" s="17" t="s">
        <v>79</v>
      </c>
      <c r="T22" s="53" t="s">
        <v>74</v>
      </c>
      <c r="U22" s="53" t="s">
        <v>75</v>
      </c>
      <c r="V22" s="53" t="s">
        <v>75</v>
      </c>
      <c r="W22" s="53" t="s">
        <v>74</v>
      </c>
      <c r="X22" s="53" t="s">
        <v>75</v>
      </c>
      <c r="Y22" s="53" t="s">
        <v>75</v>
      </c>
      <c r="Z22" s="53" t="s">
        <v>75</v>
      </c>
      <c r="AA22" s="53" t="s">
        <v>74</v>
      </c>
      <c r="AB22" s="53" t="s">
        <v>75</v>
      </c>
      <c r="AC22" s="43" t="s">
        <v>74</v>
      </c>
      <c r="AD22" s="43" t="s">
        <v>75</v>
      </c>
      <c r="AE22" s="43" t="s">
        <v>75</v>
      </c>
      <c r="AF22" s="43"/>
    </row>
    <row r="23" spans="1:32" ht="63.95" customHeight="1" x14ac:dyDescent="0.25">
      <c r="A23" s="67" t="s">
        <v>62</v>
      </c>
      <c r="B23" s="52" t="s">
        <v>64</v>
      </c>
      <c r="C23" s="54" t="s">
        <v>162</v>
      </c>
      <c r="D23" s="17" t="s">
        <v>80</v>
      </c>
      <c r="E23" s="17" t="s">
        <v>80</v>
      </c>
      <c r="F23" s="17" t="s">
        <v>79</v>
      </c>
      <c r="G23" s="17" t="s">
        <v>79</v>
      </c>
      <c r="H23" s="17" t="s">
        <v>78</v>
      </c>
      <c r="I23" s="17" t="s">
        <v>80</v>
      </c>
      <c r="J23" s="17" t="s">
        <v>80</v>
      </c>
      <c r="K23" s="17" t="s">
        <v>79</v>
      </c>
      <c r="L23" s="17" t="s">
        <v>78</v>
      </c>
      <c r="M23" s="17" t="s">
        <v>80</v>
      </c>
      <c r="N23" s="17" t="s">
        <v>80</v>
      </c>
      <c r="O23" s="17" t="s">
        <v>79</v>
      </c>
      <c r="P23" s="17" t="s">
        <v>79</v>
      </c>
      <c r="Q23" s="17" t="s">
        <v>80</v>
      </c>
      <c r="R23" s="17" t="s">
        <v>79</v>
      </c>
      <c r="S23" s="17" t="s">
        <v>79</v>
      </c>
      <c r="T23" s="53" t="s">
        <v>74</v>
      </c>
      <c r="U23" s="53" t="s">
        <v>75</v>
      </c>
      <c r="V23" s="53" t="s">
        <v>75</v>
      </c>
      <c r="W23" s="53" t="s">
        <v>75</v>
      </c>
      <c r="X23" s="53" t="s">
        <v>74</v>
      </c>
      <c r="Y23" s="53" t="s">
        <v>75</v>
      </c>
      <c r="Z23" s="53" t="s">
        <v>75</v>
      </c>
      <c r="AA23" s="53" t="s">
        <v>74</v>
      </c>
      <c r="AB23" s="53" t="s">
        <v>75</v>
      </c>
      <c r="AC23" s="43" t="s">
        <v>75</v>
      </c>
      <c r="AD23" s="43" t="s">
        <v>74</v>
      </c>
      <c r="AE23" s="43" t="s">
        <v>75</v>
      </c>
      <c r="AF23" s="43"/>
    </row>
    <row r="24" spans="1:32" ht="102.6" customHeight="1" x14ac:dyDescent="0.25">
      <c r="A24" s="67" t="s">
        <v>62</v>
      </c>
      <c r="B24" s="52" t="s">
        <v>65</v>
      </c>
      <c r="C24" s="55" t="s">
        <v>66</v>
      </c>
      <c r="D24" s="17" t="s">
        <v>79</v>
      </c>
      <c r="E24" s="17" t="s">
        <v>79</v>
      </c>
      <c r="F24" s="17" t="s">
        <v>79</v>
      </c>
      <c r="G24" s="17" t="s">
        <v>79</v>
      </c>
      <c r="H24" s="17" t="s">
        <v>78</v>
      </c>
      <c r="I24" s="17" t="s">
        <v>80</v>
      </c>
      <c r="J24" s="17" t="s">
        <v>80</v>
      </c>
      <c r="K24" s="17" t="s">
        <v>79</v>
      </c>
      <c r="L24" s="17" t="s">
        <v>78</v>
      </c>
      <c r="M24" s="17" t="s">
        <v>80</v>
      </c>
      <c r="N24" s="17" t="s">
        <v>80</v>
      </c>
      <c r="O24" s="17" t="s">
        <v>79</v>
      </c>
      <c r="P24" s="17" t="s">
        <v>79</v>
      </c>
      <c r="Q24" s="17" t="s">
        <v>79</v>
      </c>
      <c r="R24" s="17" t="s">
        <v>79</v>
      </c>
      <c r="S24" s="17" t="s">
        <v>79</v>
      </c>
      <c r="T24" s="31" t="s">
        <v>75</v>
      </c>
      <c r="U24" s="31" t="s">
        <v>74</v>
      </c>
      <c r="V24" s="31" t="s">
        <v>75</v>
      </c>
      <c r="W24" s="31" t="s">
        <v>75</v>
      </c>
      <c r="X24" s="31" t="s">
        <v>75</v>
      </c>
      <c r="Y24" s="31" t="s">
        <v>74</v>
      </c>
      <c r="Z24" s="31" t="s">
        <v>75</v>
      </c>
      <c r="AA24" s="31" t="s">
        <v>75</v>
      </c>
      <c r="AB24" s="31" t="s">
        <v>74</v>
      </c>
      <c r="AC24" s="43" t="s">
        <v>75</v>
      </c>
      <c r="AD24" s="43" t="s">
        <v>74</v>
      </c>
      <c r="AE24" s="43" t="s">
        <v>75</v>
      </c>
      <c r="AF24" s="43"/>
    </row>
    <row r="25" spans="1:32" ht="72.599999999999994" customHeight="1" x14ac:dyDescent="0.25">
      <c r="A25" s="67" t="s">
        <v>62</v>
      </c>
      <c r="B25" s="52" t="s">
        <v>67</v>
      </c>
      <c r="C25" s="54" t="s">
        <v>68</v>
      </c>
      <c r="D25" s="17" t="s">
        <v>80</v>
      </c>
      <c r="E25" s="17" t="s">
        <v>79</v>
      </c>
      <c r="F25" s="17" t="s">
        <v>79</v>
      </c>
      <c r="G25" s="17" t="s">
        <v>79</v>
      </c>
      <c r="H25" s="17" t="s">
        <v>80</v>
      </c>
      <c r="I25" s="17" t="s">
        <v>79</v>
      </c>
      <c r="J25" s="17" t="s">
        <v>79</v>
      </c>
      <c r="K25" s="17" t="s">
        <v>79</v>
      </c>
      <c r="L25" s="17" t="s">
        <v>80</v>
      </c>
      <c r="M25" s="17" t="s">
        <v>79</v>
      </c>
      <c r="N25" s="17" t="s">
        <v>79</v>
      </c>
      <c r="O25" s="17" t="s">
        <v>79</v>
      </c>
      <c r="P25" s="17" t="s">
        <v>80</v>
      </c>
      <c r="Q25" s="17" t="s">
        <v>79</v>
      </c>
      <c r="R25" s="17" t="s">
        <v>79</v>
      </c>
      <c r="S25" s="17" t="s">
        <v>79</v>
      </c>
      <c r="T25" s="53" t="s">
        <v>74</v>
      </c>
      <c r="U25" s="53" t="s">
        <v>75</v>
      </c>
      <c r="V25" s="53" t="s">
        <v>75</v>
      </c>
      <c r="W25" s="53" t="s">
        <v>74</v>
      </c>
      <c r="X25" s="53" t="s">
        <v>75</v>
      </c>
      <c r="Y25" s="53" t="s">
        <v>75</v>
      </c>
      <c r="Z25" s="53" t="s">
        <v>74</v>
      </c>
      <c r="AA25" s="53" t="s">
        <v>75</v>
      </c>
      <c r="AB25" s="53" t="s">
        <v>75</v>
      </c>
      <c r="AC25" s="43" t="s">
        <v>74</v>
      </c>
      <c r="AD25" s="43" t="s">
        <v>75</v>
      </c>
      <c r="AE25" s="43" t="s">
        <v>75</v>
      </c>
      <c r="AF25" s="43"/>
    </row>
    <row r="26" spans="1:32" ht="96.95" customHeight="1" x14ac:dyDescent="0.25">
      <c r="A26" s="67" t="s">
        <v>62</v>
      </c>
      <c r="B26" s="36" t="s">
        <v>47</v>
      </c>
      <c r="C26" s="56" t="s">
        <v>161</v>
      </c>
      <c r="D26" s="17" t="s">
        <v>80</v>
      </c>
      <c r="E26" s="17" t="s">
        <v>79</v>
      </c>
      <c r="F26" s="17" t="s">
        <v>79</v>
      </c>
      <c r="G26" s="17" t="s">
        <v>79</v>
      </c>
      <c r="H26" s="17" t="s">
        <v>80</v>
      </c>
      <c r="I26" s="17" t="s">
        <v>79</v>
      </c>
      <c r="J26" s="17" t="s">
        <v>79</v>
      </c>
      <c r="K26" s="17" t="s">
        <v>79</v>
      </c>
      <c r="L26" s="17" t="s">
        <v>80</v>
      </c>
      <c r="M26" s="17" t="s">
        <v>79</v>
      </c>
      <c r="N26" s="17" t="s">
        <v>79</v>
      </c>
      <c r="O26" s="17" t="s">
        <v>79</v>
      </c>
      <c r="P26" s="17" t="s">
        <v>80</v>
      </c>
      <c r="Q26" s="17" t="s">
        <v>79</v>
      </c>
      <c r="R26" s="17" t="s">
        <v>79</v>
      </c>
      <c r="S26" s="17" t="s">
        <v>79</v>
      </c>
      <c r="T26" s="57" t="s">
        <v>75</v>
      </c>
      <c r="U26" s="57" t="s">
        <v>74</v>
      </c>
      <c r="V26" s="57" t="s">
        <v>75</v>
      </c>
      <c r="W26" s="57" t="s">
        <v>75</v>
      </c>
      <c r="X26" s="57" t="s">
        <v>74</v>
      </c>
      <c r="Y26" s="57" t="s">
        <v>75</v>
      </c>
      <c r="Z26" s="57" t="s">
        <v>75</v>
      </c>
      <c r="AA26" s="57" t="s">
        <v>74</v>
      </c>
      <c r="AB26" s="57" t="s">
        <v>75</v>
      </c>
      <c r="AC26" s="43" t="s">
        <v>75</v>
      </c>
      <c r="AD26" s="43" t="s">
        <v>74</v>
      </c>
      <c r="AE26" s="43" t="s">
        <v>75</v>
      </c>
      <c r="AF26" s="43"/>
    </row>
    <row r="27" spans="1:32" ht="111.95" customHeight="1" x14ac:dyDescent="0.25">
      <c r="A27" s="67" t="s">
        <v>62</v>
      </c>
      <c r="B27" s="52" t="s">
        <v>69</v>
      </c>
      <c r="C27" s="58" t="s">
        <v>70</v>
      </c>
      <c r="D27" s="17" t="s">
        <v>78</v>
      </c>
      <c r="E27" s="17" t="s">
        <v>79</v>
      </c>
      <c r="F27" s="17" t="s">
        <v>80</v>
      </c>
      <c r="G27" s="17" t="s">
        <v>79</v>
      </c>
      <c r="H27" s="17" t="s">
        <v>78</v>
      </c>
      <c r="I27" s="17" t="s">
        <v>79</v>
      </c>
      <c r="J27" s="17" t="s">
        <v>80</v>
      </c>
      <c r="K27" s="17" t="s">
        <v>79</v>
      </c>
      <c r="L27" s="17" t="s">
        <v>78</v>
      </c>
      <c r="M27" s="17" t="s">
        <v>79</v>
      </c>
      <c r="N27" s="17" t="s">
        <v>80</v>
      </c>
      <c r="O27" s="17" t="s">
        <v>79</v>
      </c>
      <c r="P27" s="17" t="s">
        <v>78</v>
      </c>
      <c r="Q27" s="17" t="s">
        <v>79</v>
      </c>
      <c r="R27" s="17" t="s">
        <v>80</v>
      </c>
      <c r="S27" s="17" t="s">
        <v>79</v>
      </c>
      <c r="T27" s="31" t="s">
        <v>75</v>
      </c>
      <c r="U27" s="31" t="s">
        <v>75</v>
      </c>
      <c r="V27" s="31" t="s">
        <v>74</v>
      </c>
      <c r="W27" s="31" t="s">
        <v>75</v>
      </c>
      <c r="X27" s="31" t="s">
        <v>75</v>
      </c>
      <c r="Y27" s="31" t="s">
        <v>74</v>
      </c>
      <c r="Z27" s="31" t="s">
        <v>75</v>
      </c>
      <c r="AA27" s="31" t="s">
        <v>75</v>
      </c>
      <c r="AB27" s="31" t="s">
        <v>74</v>
      </c>
      <c r="AC27" s="43" t="s">
        <v>75</v>
      </c>
      <c r="AD27" s="43" t="s">
        <v>75</v>
      </c>
      <c r="AE27" s="43" t="s">
        <v>74</v>
      </c>
      <c r="AF27" s="43"/>
    </row>
    <row r="28" spans="1:32" ht="96" customHeight="1" x14ac:dyDescent="0.25">
      <c r="A28" s="67" t="s">
        <v>62</v>
      </c>
      <c r="B28" s="36" t="s">
        <v>222</v>
      </c>
      <c r="C28" s="24" t="s">
        <v>160</v>
      </c>
      <c r="D28" s="17" t="s">
        <v>80</v>
      </c>
      <c r="E28" s="17" t="s">
        <v>79</v>
      </c>
      <c r="F28" s="17" t="s">
        <v>79</v>
      </c>
      <c r="G28" s="17" t="s">
        <v>79</v>
      </c>
      <c r="H28" s="17" t="s">
        <v>80</v>
      </c>
      <c r="I28" s="17" t="s">
        <v>79</v>
      </c>
      <c r="J28" s="17" t="s">
        <v>79</v>
      </c>
      <c r="K28" s="17" t="s">
        <v>79</v>
      </c>
      <c r="L28" s="17" t="s">
        <v>80</v>
      </c>
      <c r="M28" s="17" t="s">
        <v>79</v>
      </c>
      <c r="N28" s="17" t="s">
        <v>79</v>
      </c>
      <c r="O28" s="17" t="s">
        <v>79</v>
      </c>
      <c r="P28" s="17" t="s">
        <v>80</v>
      </c>
      <c r="Q28" s="17" t="s">
        <v>79</v>
      </c>
      <c r="R28" s="17" t="s">
        <v>79</v>
      </c>
      <c r="S28" s="17" t="s">
        <v>79</v>
      </c>
      <c r="T28" s="43" t="s">
        <v>74</v>
      </c>
      <c r="U28" s="43" t="s">
        <v>75</v>
      </c>
      <c r="V28" s="43" t="s">
        <v>75</v>
      </c>
      <c r="W28" s="43" t="s">
        <v>74</v>
      </c>
      <c r="X28" s="43" t="s">
        <v>75</v>
      </c>
      <c r="Y28" s="43" t="s">
        <v>75</v>
      </c>
      <c r="Z28" s="43" t="s">
        <v>74</v>
      </c>
      <c r="AA28" s="43" t="s">
        <v>75</v>
      </c>
      <c r="AB28" s="43" t="s">
        <v>75</v>
      </c>
      <c r="AC28" s="43" t="s">
        <v>74</v>
      </c>
      <c r="AD28" s="43" t="s">
        <v>75</v>
      </c>
      <c r="AE28" s="43" t="s">
        <v>75</v>
      </c>
      <c r="AF28" s="43"/>
    </row>
    <row r="29" spans="1:32" ht="104.45" customHeight="1" thickBot="1" x14ac:dyDescent="0.3">
      <c r="A29" s="65" t="s">
        <v>62</v>
      </c>
      <c r="B29" s="46" t="s">
        <v>71</v>
      </c>
      <c r="C29" s="59" t="s">
        <v>72</v>
      </c>
      <c r="D29" s="17" t="s">
        <v>80</v>
      </c>
      <c r="E29" s="17" t="s">
        <v>80</v>
      </c>
      <c r="F29" s="17" t="s">
        <v>79</v>
      </c>
      <c r="G29" s="17" t="s">
        <v>79</v>
      </c>
      <c r="H29" s="17" t="s">
        <v>80</v>
      </c>
      <c r="I29" s="17" t="s">
        <v>80</v>
      </c>
      <c r="J29" s="17" t="s">
        <v>79</v>
      </c>
      <c r="K29" s="17" t="s">
        <v>79</v>
      </c>
      <c r="L29" s="17" t="s">
        <v>80</v>
      </c>
      <c r="M29" s="17" t="s">
        <v>80</v>
      </c>
      <c r="N29" s="17" t="s">
        <v>79</v>
      </c>
      <c r="O29" s="17" t="s">
        <v>79</v>
      </c>
      <c r="P29" s="17" t="s">
        <v>80</v>
      </c>
      <c r="Q29" s="17" t="s">
        <v>80</v>
      </c>
      <c r="R29" s="17" t="s">
        <v>79</v>
      </c>
      <c r="S29" s="17" t="s">
        <v>79</v>
      </c>
      <c r="T29" s="51" t="s">
        <v>75</v>
      </c>
      <c r="U29" s="51" t="s">
        <v>74</v>
      </c>
      <c r="V29" s="51" t="s">
        <v>75</v>
      </c>
      <c r="W29" s="51" t="s">
        <v>75</v>
      </c>
      <c r="X29" s="51" t="s">
        <v>74</v>
      </c>
      <c r="Y29" s="51" t="s">
        <v>75</v>
      </c>
      <c r="Z29" s="51" t="s">
        <v>75</v>
      </c>
      <c r="AA29" s="51" t="s">
        <v>74</v>
      </c>
      <c r="AB29" s="51" t="s">
        <v>75</v>
      </c>
      <c r="AC29" s="51" t="s">
        <v>75</v>
      </c>
      <c r="AD29" s="51" t="s">
        <v>74</v>
      </c>
      <c r="AE29" s="51" t="s">
        <v>75</v>
      </c>
      <c r="AF29" s="51"/>
    </row>
    <row r="38" spans="3:3" x14ac:dyDescent="0.25">
      <c r="C38" t="s">
        <v>40</v>
      </c>
    </row>
    <row r="39" spans="3:3" x14ac:dyDescent="0.25">
      <c r="C39" t="s">
        <v>38</v>
      </c>
    </row>
    <row r="40" spans="3:3" x14ac:dyDescent="0.25">
      <c r="C40" t="s">
        <v>39</v>
      </c>
    </row>
  </sheetData>
  <mergeCells count="13">
    <mergeCell ref="AF7:AF8"/>
    <mergeCell ref="A7:A8"/>
    <mergeCell ref="B7:B8"/>
    <mergeCell ref="C7:C8"/>
    <mergeCell ref="D7:D8"/>
    <mergeCell ref="E7:E8"/>
    <mergeCell ref="AC7:AE7"/>
    <mergeCell ref="H7:H8"/>
    <mergeCell ref="I7:I8"/>
    <mergeCell ref="P7:P8"/>
    <mergeCell ref="Q7:Q8"/>
    <mergeCell ref="L7:L8"/>
    <mergeCell ref="M7:M8"/>
  </mergeCells>
  <conditionalFormatting sqref="AC11">
    <cfRule type="containsText" dxfId="35" priority="40" operator="containsText" text="Bajo">
      <formula>NOT(ISERROR(SEARCH("Bajo",AC11)))</formula>
    </cfRule>
    <cfRule type="containsText" dxfId="34" priority="41" operator="containsText" text="Medio">
      <formula>NOT(ISERROR(SEARCH("Medio",AC11)))</formula>
    </cfRule>
    <cfRule type="containsText" dxfId="33" priority="42" operator="containsText" text="Alto">
      <formula>NOT(ISERROR(SEARCH("Alto",AC11)))</formula>
    </cfRule>
  </conditionalFormatting>
  <conditionalFormatting sqref="AE11">
    <cfRule type="containsText" dxfId="32" priority="37" operator="containsText" text="Bajo">
      <formula>NOT(ISERROR(SEARCH("Bajo",AE11)))</formula>
    </cfRule>
    <cfRule type="containsText" dxfId="31" priority="38" operator="containsText" text="Medio">
      <formula>NOT(ISERROR(SEARCH("Medio",AE11)))</formula>
    </cfRule>
    <cfRule type="containsText" dxfId="30" priority="39" operator="containsText" text="Alto">
      <formula>NOT(ISERROR(SEARCH("Alto",AE11)))</formula>
    </cfRule>
  </conditionalFormatting>
  <conditionalFormatting sqref="AC12">
    <cfRule type="containsText" dxfId="29" priority="34" operator="containsText" text="Bajo">
      <formula>NOT(ISERROR(SEARCH("Bajo",AC12)))</formula>
    </cfRule>
    <cfRule type="containsText" dxfId="28" priority="35" operator="containsText" text="Medio">
      <formula>NOT(ISERROR(SEARCH("Medio",AC12)))</formula>
    </cfRule>
    <cfRule type="containsText" dxfId="27" priority="36" operator="containsText" text="Alto">
      <formula>NOT(ISERROR(SEARCH("Alto",AC12)))</formula>
    </cfRule>
  </conditionalFormatting>
  <conditionalFormatting sqref="D9:E9 I9 L9:M9 P9:Q9">
    <cfRule type="containsText" dxfId="26" priority="28" operator="containsText" text="Bajo">
      <formula>NOT(ISERROR(SEARCH("Bajo",D9)))</formula>
    </cfRule>
    <cfRule type="containsText" dxfId="25" priority="29" operator="containsText" text="Medio">
      <formula>NOT(ISERROR(SEARCH("Medio",D9)))</formula>
    </cfRule>
    <cfRule type="containsText" dxfId="24" priority="30" operator="containsText" text="Alto">
      <formula>NOT(ISERROR(SEARCH("Alto",D9)))</formula>
    </cfRule>
  </conditionalFormatting>
  <conditionalFormatting sqref="D10:E29 H10:I29 L10:M29 P10:Q29">
    <cfRule type="containsText" dxfId="23" priority="19" operator="containsText" text="Bajo">
      <formula>NOT(ISERROR(SEARCH("Bajo",D10)))</formula>
    </cfRule>
    <cfRule type="containsText" dxfId="22" priority="20" operator="containsText" text="Medio">
      <formula>NOT(ISERROR(SEARCH("Medio",D10)))</formula>
    </cfRule>
    <cfRule type="containsText" dxfId="21" priority="21" operator="containsText" text="Alto">
      <formula>NOT(ISERROR(SEARCH("Alto",D10)))</formula>
    </cfRule>
  </conditionalFormatting>
  <conditionalFormatting sqref="F9:G29">
    <cfRule type="containsText" dxfId="20" priority="16" operator="containsText" text="Bajo">
      <formula>NOT(ISERROR(SEARCH("Bajo",F9)))</formula>
    </cfRule>
    <cfRule type="containsText" dxfId="19" priority="17" operator="containsText" text="Medio">
      <formula>NOT(ISERROR(SEARCH("Medio",F9)))</formula>
    </cfRule>
    <cfRule type="containsText" dxfId="18" priority="18" operator="containsText" text="Alto">
      <formula>NOT(ISERROR(SEARCH("Alto",F9)))</formula>
    </cfRule>
  </conditionalFormatting>
  <conditionalFormatting sqref="H9">
    <cfRule type="containsText" dxfId="17" priority="10" operator="containsText" text="Bajo">
      <formula>NOT(ISERROR(SEARCH("Bajo",H9)))</formula>
    </cfRule>
    <cfRule type="containsText" dxfId="16" priority="11" operator="containsText" text="Medio">
      <formula>NOT(ISERROR(SEARCH("Medio",H9)))</formula>
    </cfRule>
    <cfRule type="containsText" dxfId="15" priority="12" operator="containsText" text="Alto">
      <formula>NOT(ISERROR(SEARCH("Alto",H9)))</formula>
    </cfRule>
  </conditionalFormatting>
  <conditionalFormatting sqref="J9:K29">
    <cfRule type="containsText" dxfId="14" priority="7" operator="containsText" text="Bajo">
      <formula>NOT(ISERROR(SEARCH("Bajo",J9)))</formula>
    </cfRule>
    <cfRule type="containsText" dxfId="13" priority="8" operator="containsText" text="Medio">
      <formula>NOT(ISERROR(SEARCH("Medio",J9)))</formula>
    </cfRule>
    <cfRule type="containsText" dxfId="12" priority="9" operator="containsText" text="Alto">
      <formula>NOT(ISERROR(SEARCH("Alto",J9)))</formula>
    </cfRule>
  </conditionalFormatting>
  <conditionalFormatting sqref="N9:O29">
    <cfRule type="containsText" dxfId="11" priority="4" operator="containsText" text="Bajo">
      <formula>NOT(ISERROR(SEARCH("Bajo",N9)))</formula>
    </cfRule>
    <cfRule type="containsText" dxfId="10" priority="5" operator="containsText" text="Medio">
      <formula>NOT(ISERROR(SEARCH("Medio",N9)))</formula>
    </cfRule>
    <cfRule type="containsText" dxfId="9" priority="6" operator="containsText" text="Alto">
      <formula>NOT(ISERROR(SEARCH("Alto",N9)))</formula>
    </cfRule>
  </conditionalFormatting>
  <conditionalFormatting sqref="R9:S29">
    <cfRule type="containsText" dxfId="8" priority="1" operator="containsText" text="Bajo">
      <formula>NOT(ISERROR(SEARCH("Bajo",R9)))</formula>
    </cfRule>
    <cfRule type="containsText" dxfId="7" priority="2" operator="containsText" text="Medio">
      <formula>NOT(ISERROR(SEARCH("Medio",R9)))</formula>
    </cfRule>
    <cfRule type="containsText" dxfId="6" priority="3" operator="containsText" text="Alto">
      <formula>NOT(ISERROR(SEARCH("Alto",R9)))</formula>
    </cfRule>
  </conditionalFormatting>
  <pageMargins left="0.25" right="0.25" top="0.75" bottom="0.75" header="0.3" footer="0.3"/>
  <pageSetup paperSize="9" scale="37" fitToHeight="0" orientation="landscape" r:id="rId1"/>
  <colBreaks count="1" manualBreakCount="1">
    <brk id="19"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'\\Esmadfsr103\MC\2016-2017\Oportunidades\INFRAS\04. Proyectos\FY20\SRSS\3. Fase 3. Template para ONE\11. Nueva versión\[05. Matriz riesgos v1.xlsx]Sheet2'!#REF!</xm:f>
          </x14:formula1>
          <xm:sqref>AF9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7"/>
  <sheetViews>
    <sheetView showGridLines="0" zoomScale="80" zoomScaleNormal="80" workbookViewId="0">
      <selection sqref="A1:A1048576"/>
    </sheetView>
  </sheetViews>
  <sheetFormatPr baseColWidth="10" defaultColWidth="9.140625" defaultRowHeight="15" x14ac:dyDescent="0.25"/>
  <cols>
    <col min="1" max="1" width="32.85546875" customWidth="1"/>
    <col min="2" max="3" width="20.42578125" customWidth="1"/>
    <col min="4" max="4" width="37.85546875" customWidth="1"/>
    <col min="15" max="15" width="8.85546875" customWidth="1"/>
    <col min="16" max="16" width="8.7109375" hidden="1" customWidth="1"/>
    <col min="17" max="17" width="8.7109375" customWidth="1"/>
  </cols>
  <sheetData>
    <row r="1" spans="1:23" s="6" customFormat="1" x14ac:dyDescent="0.25">
      <c r="A1" s="1"/>
      <c r="B1" s="2"/>
      <c r="C1" s="2"/>
      <c r="D1" s="3"/>
      <c r="E1" s="4"/>
      <c r="F1" s="4"/>
      <c r="G1" s="5"/>
      <c r="H1" s="5"/>
      <c r="I1"/>
      <c r="J1"/>
      <c r="K1"/>
    </row>
    <row r="2" spans="1:23" s="6" customFormat="1" ht="18" x14ac:dyDescent="0.25">
      <c r="A2" s="1"/>
      <c r="B2" s="82"/>
      <c r="C2" s="7"/>
      <c r="D2" s="8"/>
      <c r="E2" s="9"/>
      <c r="F2" s="9"/>
      <c r="G2" s="5"/>
      <c r="H2" s="5"/>
      <c r="I2"/>
      <c r="J2"/>
      <c r="K2"/>
    </row>
    <row r="3" spans="1:23" s="6" customFormat="1" ht="18" x14ac:dyDescent="0.25">
      <c r="A3" s="1"/>
      <c r="B3" s="7" t="s">
        <v>177</v>
      </c>
      <c r="C3" s="2"/>
      <c r="D3" s="10"/>
      <c r="E3" s="4"/>
      <c r="F3" s="4"/>
      <c r="G3" s="5"/>
      <c r="H3" s="5"/>
      <c r="I3"/>
      <c r="J3"/>
      <c r="K3"/>
    </row>
    <row r="4" spans="1:23" s="6" customFormat="1" ht="15.75" x14ac:dyDescent="0.25">
      <c r="A4" s="1"/>
      <c r="B4" s="1"/>
      <c r="C4" s="1"/>
      <c r="D4" s="1"/>
      <c r="E4" s="4"/>
      <c r="F4" s="4"/>
      <c r="G4" s="5"/>
      <c r="H4" s="5"/>
      <c r="I4"/>
      <c r="J4"/>
      <c r="K4"/>
      <c r="L4" s="11"/>
      <c r="M4" s="11"/>
      <c r="N4" s="11"/>
      <c r="O4" s="11"/>
      <c r="P4" s="11"/>
      <c r="Q4" s="11"/>
      <c r="R4" s="11"/>
      <c r="S4" s="11"/>
      <c r="T4" s="11"/>
      <c r="U4" s="11"/>
      <c r="V4" s="11"/>
      <c r="W4" s="11"/>
    </row>
    <row r="5" spans="1:23" s="6" customFormat="1" ht="15.75" x14ac:dyDescent="0.25">
      <c r="A5" s="1"/>
      <c r="B5" s="2"/>
      <c r="C5" s="2"/>
      <c r="D5" s="10"/>
      <c r="E5" s="4"/>
      <c r="F5" s="4"/>
      <c r="G5" s="5"/>
      <c r="H5" s="5"/>
      <c r="I5"/>
      <c r="J5"/>
      <c r="K5"/>
      <c r="L5" s="11"/>
      <c r="M5" s="11"/>
      <c r="N5" s="11"/>
      <c r="O5" s="11"/>
      <c r="P5" s="11"/>
      <c r="Q5" s="11"/>
      <c r="R5" s="11"/>
      <c r="S5" s="11"/>
      <c r="T5" s="11"/>
      <c r="U5" s="11"/>
      <c r="V5" s="11"/>
      <c r="W5" s="11"/>
    </row>
    <row r="7" spans="1:23" x14ac:dyDescent="0.25">
      <c r="A7" s="14" t="s">
        <v>27</v>
      </c>
      <c r="B7" s="154"/>
      <c r="C7" s="14" t="s">
        <v>28</v>
      </c>
      <c r="D7" s="306"/>
    </row>
    <row r="8" spans="1:23" x14ac:dyDescent="0.25">
      <c r="B8" s="12"/>
      <c r="C8" s="12"/>
    </row>
    <row r="9" spans="1:23" x14ac:dyDescent="0.25">
      <c r="A9" s="14" t="s">
        <v>8</v>
      </c>
      <c r="B9" s="305" t="str">
        <f>IF(ISBLANK('1. Revisión de admisibilidad'!B23),"",'1. Revisión de admisibilidad'!B23)</f>
        <v/>
      </c>
      <c r="C9" s="174"/>
      <c r="D9" s="135"/>
    </row>
    <row r="11" spans="1:23" x14ac:dyDescent="0.25">
      <c r="A11" s="14" t="s">
        <v>262</v>
      </c>
      <c r="B11" s="222" t="str">
        <f>IF(B9="","",IF(B9="Obra",40,
IF(AND(D7="Hospitales",B9="Servicios"),10,25)))</f>
        <v/>
      </c>
      <c r="E11" s="91" t="b">
        <v>0</v>
      </c>
    </row>
    <row r="12" spans="1:23" x14ac:dyDescent="0.25">
      <c r="C12" s="80"/>
      <c r="E12" s="91" t="b">
        <v>0</v>
      </c>
    </row>
    <row r="13" spans="1:23" x14ac:dyDescent="0.25">
      <c r="A13" s="90" t="s">
        <v>371</v>
      </c>
      <c r="B13" s="157"/>
      <c r="C13" s="92" t="str">
        <f>IF(ISBLANK(B13),"",IF(B13&gt;B11,1,0))</f>
        <v/>
      </c>
      <c r="P13" t="s">
        <v>13</v>
      </c>
    </row>
    <row r="14" spans="1:23" x14ac:dyDescent="0.25">
      <c r="P14" t="s">
        <v>14</v>
      </c>
    </row>
    <row r="15" spans="1:23" x14ac:dyDescent="0.25">
      <c r="A15" s="90" t="s">
        <v>176</v>
      </c>
      <c r="B15" s="385"/>
      <c r="C15" s="386"/>
      <c r="D15" s="386"/>
      <c r="E15" s="386"/>
      <c r="F15" s="386"/>
      <c r="G15" s="387"/>
      <c r="P15" t="s">
        <v>16</v>
      </c>
    </row>
    <row r="16" spans="1:23" x14ac:dyDescent="0.25">
      <c r="P16" t="s">
        <v>15</v>
      </c>
    </row>
    <row r="17" spans="1:16" x14ac:dyDescent="0.25">
      <c r="A17" s="90" t="s">
        <v>178</v>
      </c>
      <c r="B17" s="385"/>
      <c r="C17" s="386"/>
      <c r="D17" s="386"/>
      <c r="E17" s="386"/>
      <c r="F17" s="386"/>
      <c r="G17" s="387"/>
      <c r="P17" t="s">
        <v>17</v>
      </c>
    </row>
    <row r="18" spans="1:16" s="80" customFormat="1" x14ac:dyDescent="0.25">
      <c r="A18" s="90"/>
      <c r="B18" s="220"/>
      <c r="C18" s="220"/>
      <c r="D18" s="220"/>
      <c r="E18" s="220"/>
      <c r="F18" s="220"/>
      <c r="G18" s="220"/>
    </row>
    <row r="19" spans="1:16" s="80" customFormat="1" x14ac:dyDescent="0.25">
      <c r="A19" s="223" t="s">
        <v>256</v>
      </c>
      <c r="B19" s="220"/>
      <c r="C19" s="220"/>
      <c r="D19" s="220"/>
      <c r="E19" s="220"/>
      <c r="F19" s="220"/>
      <c r="G19" s="220"/>
    </row>
    <row r="20" spans="1:16" s="80" customFormat="1" x14ac:dyDescent="0.25">
      <c r="A20" s="184" t="s">
        <v>232</v>
      </c>
      <c r="B20" s="396" t="s">
        <v>257</v>
      </c>
      <c r="C20" s="396"/>
      <c r="D20" s="396"/>
      <c r="E20" s="396"/>
      <c r="F20" s="396"/>
      <c r="G20" s="396"/>
      <c r="H20" s="188"/>
      <c r="I20" s="160"/>
    </row>
    <row r="21" spans="1:16" s="80" customFormat="1" x14ac:dyDescent="0.25">
      <c r="A21" s="90"/>
      <c r="B21" s="220"/>
      <c r="C21" s="220"/>
      <c r="D21" s="220"/>
      <c r="E21" s="220"/>
      <c r="F21" s="220"/>
      <c r="G21" s="220"/>
      <c r="H21" s="186"/>
      <c r="I21" s="160"/>
    </row>
    <row r="22" spans="1:16" s="80" customFormat="1" x14ac:dyDescent="0.25">
      <c r="A22" s="184" t="s">
        <v>234</v>
      </c>
      <c r="B22" s="396" t="s">
        <v>258</v>
      </c>
      <c r="C22" s="396"/>
      <c r="D22" s="396"/>
      <c r="E22" s="396"/>
      <c r="F22" s="396"/>
      <c r="G22" s="396"/>
      <c r="H22" s="188"/>
      <c r="I22" s="160"/>
    </row>
    <row r="23" spans="1:16" s="80" customFormat="1" x14ac:dyDescent="0.25">
      <c r="A23" s="90"/>
      <c r="B23" s="220"/>
      <c r="C23" s="220"/>
      <c r="D23" s="220"/>
      <c r="E23" s="220"/>
      <c r="F23" s="220"/>
      <c r="G23" s="220"/>
      <c r="I23" s="160"/>
    </row>
    <row r="24" spans="1:16" s="80" customFormat="1" ht="29.1" customHeight="1" x14ac:dyDescent="0.25">
      <c r="A24" s="185" t="s">
        <v>260</v>
      </c>
      <c r="B24" s="397" t="s">
        <v>259</v>
      </c>
      <c r="C24" s="397"/>
      <c r="D24" s="397"/>
      <c r="E24" s="397"/>
      <c r="F24" s="397"/>
      <c r="G24" s="397"/>
      <c r="H24" s="188"/>
      <c r="I24" s="224"/>
    </row>
    <row r="25" spans="1:16" s="80" customFormat="1" ht="14.1" customHeight="1" x14ac:dyDescent="0.25">
      <c r="A25" s="185"/>
      <c r="B25" s="221"/>
      <c r="C25" s="221"/>
      <c r="D25" s="221"/>
      <c r="E25" s="221"/>
      <c r="F25" s="221"/>
      <c r="G25" s="221"/>
      <c r="I25" s="224"/>
    </row>
    <row r="26" spans="1:16" s="80" customFormat="1" ht="39.950000000000003" customHeight="1" x14ac:dyDescent="0.25">
      <c r="A26" s="187" t="s">
        <v>261</v>
      </c>
      <c r="B26" s="385"/>
      <c r="C26" s="386"/>
      <c r="D26" s="386"/>
      <c r="E26" s="386"/>
      <c r="F26" s="386"/>
      <c r="G26" s="387"/>
    </row>
    <row r="27" spans="1:16" s="80" customFormat="1" x14ac:dyDescent="0.25">
      <c r="A27" s="90"/>
      <c r="B27" s="220"/>
      <c r="C27" s="220"/>
      <c r="D27" s="220"/>
      <c r="E27" s="220"/>
      <c r="F27" s="220"/>
      <c r="G27" s="220"/>
    </row>
    <row r="29" spans="1:16" x14ac:dyDescent="0.25">
      <c r="A29" s="388" t="s">
        <v>179</v>
      </c>
      <c r="B29" s="390"/>
      <c r="C29" s="391"/>
      <c r="D29" s="391"/>
      <c r="E29" s="391"/>
      <c r="F29" s="391"/>
      <c r="G29" s="392"/>
      <c r="P29" t="s">
        <v>20</v>
      </c>
    </row>
    <row r="30" spans="1:16" x14ac:dyDescent="0.25">
      <c r="A30" s="389"/>
      <c r="B30" s="393"/>
      <c r="C30" s="394"/>
      <c r="D30" s="394"/>
      <c r="E30" s="394"/>
      <c r="F30" s="394"/>
      <c r="G30" s="395"/>
      <c r="P30" t="s">
        <v>18</v>
      </c>
    </row>
    <row r="31" spans="1:16" x14ac:dyDescent="0.25">
      <c r="P31" t="s">
        <v>22</v>
      </c>
    </row>
    <row r="32" spans="1:16" x14ac:dyDescent="0.25">
      <c r="P32" t="s">
        <v>19</v>
      </c>
    </row>
    <row r="33" spans="16:17" x14ac:dyDescent="0.25">
      <c r="P33" t="s">
        <v>21</v>
      </c>
    </row>
    <row r="35" spans="16:17" x14ac:dyDescent="0.25">
      <c r="P35" t="s">
        <v>25</v>
      </c>
    </row>
    <row r="36" spans="16:17" x14ac:dyDescent="0.25">
      <c r="P36" t="s">
        <v>24</v>
      </c>
    </row>
    <row r="37" spans="16:17" x14ac:dyDescent="0.25">
      <c r="P37" t="s">
        <v>23</v>
      </c>
    </row>
    <row r="39" spans="16:17" x14ac:dyDescent="0.25">
      <c r="P39" t="s">
        <v>26</v>
      </c>
    </row>
    <row r="41" spans="16:17" x14ac:dyDescent="0.25">
      <c r="P41" t="s">
        <v>29</v>
      </c>
      <c r="Q41">
        <v>40</v>
      </c>
    </row>
    <row r="42" spans="16:17" x14ac:dyDescent="0.25">
      <c r="P42" t="s">
        <v>30</v>
      </c>
      <c r="Q42">
        <v>25</v>
      </c>
    </row>
    <row r="44" spans="16:17" x14ac:dyDescent="0.25">
      <c r="P44" t="s">
        <v>11</v>
      </c>
    </row>
    <row r="45" spans="16:17" x14ac:dyDescent="0.25">
      <c r="P45" t="s">
        <v>10</v>
      </c>
    </row>
    <row r="46" spans="16:17" x14ac:dyDescent="0.25">
      <c r="P46" t="s">
        <v>9</v>
      </c>
    </row>
    <row r="47" spans="16:17" x14ac:dyDescent="0.25">
      <c r="P47" t="s">
        <v>12</v>
      </c>
    </row>
  </sheetData>
  <sheetProtection selectLockedCells="1"/>
  <sortState ref="P35:P37">
    <sortCondition ref="P35"/>
  </sortState>
  <mergeCells count="8">
    <mergeCell ref="B15:G15"/>
    <mergeCell ref="B17:G17"/>
    <mergeCell ref="A29:A30"/>
    <mergeCell ref="B29:G30"/>
    <mergeCell ref="B20:G20"/>
    <mergeCell ref="B22:G22"/>
    <mergeCell ref="B24:G24"/>
    <mergeCell ref="B26:G26"/>
  </mergeCells>
  <dataValidations count="3">
    <dataValidation type="list" allowBlank="1" showInputMessage="1" showErrorMessage="1" sqref="B7">
      <formula1>Sectores</formula1>
    </dataValidation>
    <dataValidation type="list" allowBlank="1" showInputMessage="1" showErrorMessage="1" sqref="H20 H22 H24">
      <formula1>Síno</formula1>
    </dataValidation>
    <dataValidation type="list" allowBlank="1" showInputMessage="1" showErrorMessage="1" sqref="D7">
      <formula1>INDIRECT(B7)</formula1>
    </dataValidation>
  </dataValidations>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iconSet" priority="1" id="{21781625-FF13-4D2C-A6A4-4AA9BEFFF946}">
            <x14:iconSet iconSet="3Symbols" custom="1">
              <x14:cfvo type="percent">
                <xm:f>0</xm:f>
              </x14:cfvo>
              <x14:cfvo type="num">
                <xm:f>0</xm:f>
              </x14:cfvo>
              <x14:cfvo type="num">
                <xm:f>1</xm:f>
              </x14:cfvo>
              <x14:cfIcon iconSet="3Symbols" iconId="0"/>
              <x14:cfIcon iconSet="3Symbols" iconId="2"/>
              <x14:cfIcon iconSet="3Symbols" iconId="0"/>
            </x14:iconSet>
          </x14:cfRule>
          <xm:sqref>C13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74"/>
  <sheetViews>
    <sheetView showGridLines="0" zoomScale="60" zoomScaleNormal="60" workbookViewId="0">
      <selection activeCell="Q34" sqref="Q34"/>
    </sheetView>
  </sheetViews>
  <sheetFormatPr baseColWidth="10" defaultColWidth="8.7109375" defaultRowHeight="14.25" x14ac:dyDescent="0.2"/>
  <cols>
    <col min="1" max="1" width="22.28515625" style="76" customWidth="1"/>
    <col min="2" max="2" width="28.42578125" style="76" customWidth="1"/>
    <col min="3" max="3" width="93.42578125" style="76" customWidth="1"/>
    <col min="4" max="4" width="14.42578125" style="76" customWidth="1"/>
    <col min="5" max="5" width="15.42578125" style="76" customWidth="1"/>
    <col min="6" max="6" width="16" style="78" customWidth="1"/>
    <col min="7" max="7" width="12.42578125" style="78" customWidth="1"/>
    <col min="8" max="8" width="13.85546875" style="78" customWidth="1"/>
    <col min="9" max="9" width="25.28515625" style="76" customWidth="1"/>
    <col min="10" max="10" width="15.5703125" style="76" customWidth="1"/>
    <col min="11" max="11" width="18.28515625" style="76" customWidth="1"/>
    <col min="12" max="12" width="8.7109375" style="76"/>
    <col min="13" max="16" width="0" style="76" hidden="1" customWidth="1"/>
    <col min="17" max="17" width="8.7109375" style="76"/>
    <col min="18" max="18" width="8.7109375" style="76" customWidth="1"/>
    <col min="19" max="16384" width="8.7109375" style="76"/>
  </cols>
  <sheetData>
    <row r="1" spans="1:25" x14ac:dyDescent="0.2">
      <c r="A1" s="81"/>
      <c r="B1" s="82"/>
      <c r="C1" s="82"/>
      <c r="D1" s="83"/>
      <c r="E1" s="84"/>
      <c r="F1" s="84"/>
      <c r="G1" s="74"/>
      <c r="H1" s="74"/>
      <c r="I1" s="85"/>
      <c r="J1" s="85"/>
      <c r="K1" s="85"/>
    </row>
    <row r="2" spans="1:25" ht="18" x14ac:dyDescent="0.25">
      <c r="A2" s="81"/>
      <c r="B2" s="86"/>
      <c r="C2" s="86"/>
      <c r="D2" s="87"/>
      <c r="E2" s="88"/>
      <c r="F2" s="88"/>
      <c r="G2" s="74"/>
      <c r="H2" s="74"/>
      <c r="I2" s="85"/>
      <c r="J2" s="85"/>
      <c r="K2" s="85"/>
      <c r="L2" s="171"/>
      <c r="M2" s="171"/>
      <c r="N2" s="171"/>
      <c r="O2" s="171"/>
      <c r="P2" s="171"/>
      <c r="Q2" s="171"/>
      <c r="R2" s="171"/>
      <c r="S2" s="171"/>
      <c r="T2" s="171"/>
      <c r="U2" s="171"/>
      <c r="V2" s="171"/>
      <c r="W2" s="171"/>
      <c r="X2" s="171"/>
      <c r="Y2" s="171"/>
    </row>
    <row r="3" spans="1:25" ht="18" x14ac:dyDescent="0.25">
      <c r="A3" s="81"/>
      <c r="B3" s="86" t="s">
        <v>73</v>
      </c>
      <c r="C3" s="82"/>
      <c r="D3" s="89"/>
      <c r="E3" s="84"/>
      <c r="F3" s="84"/>
      <c r="G3" s="74"/>
      <c r="H3" s="74"/>
      <c r="I3" s="85"/>
      <c r="J3" s="85"/>
      <c r="K3" s="85"/>
      <c r="L3" s="171"/>
      <c r="M3" s="171"/>
      <c r="N3" s="171"/>
      <c r="O3" s="171"/>
      <c r="P3" s="171"/>
      <c r="Q3" s="171"/>
      <c r="R3" s="171"/>
      <c r="S3" s="171"/>
      <c r="T3" s="171"/>
      <c r="U3" s="171"/>
      <c r="V3" s="171"/>
      <c r="W3" s="171"/>
      <c r="X3" s="171"/>
      <c r="Y3" s="171"/>
    </row>
    <row r="4" spans="1:25" x14ac:dyDescent="0.2">
      <c r="A4" s="81"/>
      <c r="B4" s="81"/>
      <c r="C4" s="81"/>
      <c r="D4" s="81"/>
      <c r="E4" s="84"/>
      <c r="F4" s="84"/>
      <c r="G4" s="74"/>
      <c r="H4" s="74"/>
      <c r="I4" s="85"/>
      <c r="J4" s="85"/>
      <c r="K4" s="85"/>
      <c r="L4" s="171"/>
      <c r="M4" s="171"/>
      <c r="N4" s="171"/>
      <c r="O4" s="171"/>
      <c r="P4" s="171"/>
      <c r="Q4" s="171"/>
      <c r="R4" s="171"/>
      <c r="S4" s="171"/>
      <c r="T4" s="171"/>
      <c r="U4" s="171"/>
      <c r="V4" s="171"/>
      <c r="W4" s="171"/>
      <c r="X4" s="171"/>
      <c r="Y4" s="171"/>
    </row>
    <row r="5" spans="1:25" x14ac:dyDescent="0.2">
      <c r="A5" s="81"/>
      <c r="B5" s="82"/>
      <c r="C5" s="82"/>
      <c r="D5" s="89"/>
      <c r="E5" s="84"/>
      <c r="F5" s="84"/>
      <c r="G5" s="74"/>
      <c r="H5" s="74"/>
      <c r="I5" s="85"/>
      <c r="J5" s="85"/>
      <c r="K5" s="85"/>
      <c r="L5" s="171"/>
      <c r="M5" s="171"/>
      <c r="N5" s="171"/>
      <c r="O5" s="171"/>
      <c r="P5" s="171"/>
      <c r="Q5" s="171"/>
      <c r="R5" s="171"/>
      <c r="S5" s="171"/>
      <c r="T5" s="171"/>
      <c r="U5" s="171"/>
      <c r="V5" s="171"/>
      <c r="W5" s="171"/>
      <c r="X5" s="171"/>
      <c r="Y5" s="171"/>
    </row>
    <row r="6" spans="1:25" ht="15" thickBot="1" x14ac:dyDescent="0.25">
      <c r="F6" s="76"/>
      <c r="G6" s="76"/>
      <c r="H6" s="76"/>
      <c r="L6" s="171"/>
      <c r="M6" s="171"/>
      <c r="N6" s="171"/>
      <c r="O6" s="171"/>
      <c r="P6" s="171"/>
      <c r="Q6" s="171"/>
      <c r="R6" s="171"/>
      <c r="S6" s="171"/>
      <c r="T6" s="171"/>
      <c r="U6" s="171"/>
      <c r="V6" s="171"/>
      <c r="W6" s="171"/>
      <c r="X6" s="171"/>
      <c r="Y6" s="171"/>
    </row>
    <row r="7" spans="1:25" ht="51.6" customHeight="1" thickBot="1" x14ac:dyDescent="0.25">
      <c r="A7" s="398" t="s">
        <v>223</v>
      </c>
      <c r="B7" s="399"/>
      <c r="C7" s="399"/>
      <c r="D7" s="399"/>
      <c r="E7" s="399"/>
      <c r="F7" s="399"/>
      <c r="G7" s="399"/>
      <c r="H7" s="400"/>
      <c r="L7" s="171"/>
      <c r="M7" s="171"/>
      <c r="N7" s="171"/>
      <c r="O7" s="171"/>
      <c r="P7" s="171"/>
      <c r="Q7" s="171"/>
      <c r="R7" s="171"/>
      <c r="S7" s="171"/>
      <c r="T7" s="171"/>
      <c r="U7" s="171"/>
      <c r="V7" s="171"/>
      <c r="W7" s="171"/>
      <c r="X7" s="171"/>
      <c r="Y7" s="171"/>
    </row>
    <row r="8" spans="1:25" x14ac:dyDescent="0.2">
      <c r="F8" s="76"/>
      <c r="G8" s="76"/>
      <c r="H8" s="76"/>
      <c r="L8" s="171"/>
      <c r="M8" s="171"/>
      <c r="N8" s="171"/>
      <c r="O8" s="171"/>
      <c r="P8" s="171"/>
      <c r="Q8" s="171"/>
      <c r="R8" s="171"/>
      <c r="S8" s="171"/>
      <c r="T8" s="171"/>
      <c r="U8" s="171"/>
      <c r="V8" s="171"/>
      <c r="W8" s="171"/>
      <c r="X8" s="171"/>
      <c r="Y8" s="171"/>
    </row>
    <row r="9" spans="1:25" x14ac:dyDescent="0.2">
      <c r="B9" s="388" t="s">
        <v>124</v>
      </c>
      <c r="C9" s="401"/>
      <c r="D9" s="402"/>
      <c r="E9" s="402"/>
      <c r="F9" s="402"/>
      <c r="G9" s="402"/>
      <c r="H9" s="402"/>
      <c r="I9" s="403"/>
      <c r="L9" s="171"/>
      <c r="M9" s="171"/>
      <c r="N9" s="171"/>
      <c r="O9" s="171"/>
      <c r="P9" s="171"/>
      <c r="Q9" s="171"/>
      <c r="R9" s="171"/>
      <c r="S9" s="171"/>
      <c r="T9" s="171"/>
      <c r="U9" s="171"/>
      <c r="V9" s="171"/>
      <c r="W9" s="171"/>
      <c r="X9" s="171"/>
      <c r="Y9" s="171"/>
    </row>
    <row r="10" spans="1:25" ht="48.6" customHeight="1" x14ac:dyDescent="0.2">
      <c r="B10" s="389"/>
      <c r="C10" s="404"/>
      <c r="D10" s="405"/>
      <c r="E10" s="405"/>
      <c r="F10" s="405"/>
      <c r="G10" s="405"/>
      <c r="H10" s="405"/>
      <c r="I10" s="406"/>
      <c r="L10" s="171"/>
      <c r="M10" s="171"/>
      <c r="N10" s="171"/>
      <c r="O10" s="171"/>
      <c r="P10" s="171"/>
      <c r="Q10" s="171"/>
      <c r="R10" s="171"/>
      <c r="S10" s="171"/>
      <c r="T10" s="171"/>
      <c r="U10" s="171"/>
      <c r="V10" s="171"/>
      <c r="W10" s="171"/>
      <c r="X10" s="171"/>
      <c r="Y10" s="171"/>
    </row>
    <row r="11" spans="1:25" x14ac:dyDescent="0.2">
      <c r="L11" s="171"/>
      <c r="M11" s="171"/>
      <c r="N11" s="171"/>
      <c r="O11" s="171"/>
      <c r="P11" s="171"/>
      <c r="Q11" s="171"/>
      <c r="R11" s="171"/>
      <c r="S11" s="171"/>
      <c r="T11" s="171"/>
      <c r="U11" s="171"/>
      <c r="V11" s="171"/>
      <c r="W11" s="171"/>
      <c r="X11" s="171"/>
      <c r="Y11" s="171"/>
    </row>
    <row r="12" spans="1:25" ht="14.45" customHeight="1" x14ac:dyDescent="0.2">
      <c r="A12" s="378" t="s">
        <v>31</v>
      </c>
      <c r="B12" s="380" t="s">
        <v>32</v>
      </c>
      <c r="C12" s="380" t="s">
        <v>33</v>
      </c>
      <c r="D12" s="380" t="s">
        <v>34</v>
      </c>
      <c r="E12" s="380" t="s">
        <v>35</v>
      </c>
      <c r="F12" s="382" t="s">
        <v>36</v>
      </c>
      <c r="G12" s="383"/>
      <c r="H12" s="384"/>
      <c r="I12" s="376" t="s">
        <v>37</v>
      </c>
      <c r="J12" s="376" t="s">
        <v>247</v>
      </c>
      <c r="K12" s="376" t="s">
        <v>252</v>
      </c>
      <c r="L12" s="171"/>
      <c r="M12" s="171"/>
      <c r="N12" s="171"/>
      <c r="O12" s="171"/>
      <c r="P12" s="171"/>
      <c r="Q12" s="171"/>
      <c r="R12" s="171"/>
      <c r="S12" s="171"/>
      <c r="T12" s="171"/>
      <c r="U12" s="171"/>
      <c r="V12" s="171"/>
      <c r="W12" s="171"/>
      <c r="X12" s="171"/>
      <c r="Y12" s="171"/>
    </row>
    <row r="13" spans="1:25" ht="14.1" customHeight="1" x14ac:dyDescent="0.2">
      <c r="A13" s="379"/>
      <c r="B13" s="376"/>
      <c r="C13" s="376"/>
      <c r="D13" s="381"/>
      <c r="E13" s="381"/>
      <c r="F13" s="60" t="s">
        <v>38</v>
      </c>
      <c r="G13" s="61" t="s">
        <v>39</v>
      </c>
      <c r="H13" s="62" t="s">
        <v>40</v>
      </c>
      <c r="I13" s="377"/>
      <c r="J13" s="376"/>
      <c r="K13" s="376"/>
      <c r="L13" s="171"/>
      <c r="M13" s="171"/>
      <c r="N13" s="171"/>
      <c r="O13" s="171"/>
      <c r="P13" s="171"/>
      <c r="Q13" s="171"/>
      <c r="R13" s="171"/>
      <c r="S13" s="171"/>
      <c r="T13" s="171"/>
      <c r="U13" s="171"/>
      <c r="V13" s="171"/>
      <c r="W13" s="171"/>
      <c r="X13" s="171"/>
      <c r="Y13" s="171"/>
    </row>
    <row r="14" spans="1:25" ht="100.5" customHeight="1" x14ac:dyDescent="0.2">
      <c r="A14" s="63" t="str">
        <f>IF(ISBLANK('3. Información básica proyecto'!$B$7),"",
IF('3. Información básica proyecto'!$B$9="Obra",'4. Transf riesgo OCULTA'!A9,'4. Transf riesgo OCULTA'!A15))</f>
        <v/>
      </c>
      <c r="B14" s="66" t="str">
        <f>IF(ISBLANK('3. Información básica proyecto'!$B$7),"",
IF('3. Información básica proyecto'!$B$9="Obra",'4. Transf riesgo OCULTA'!B9,'4. Transf riesgo OCULTA'!B15))</f>
        <v/>
      </c>
      <c r="C14" s="66" t="str">
        <f>IF(ISBLANK('3. Información básica proyecto'!$B$7),"",
IF('3. Información básica proyecto'!$B$9="Obra",'4. Transf riesgo OCULTA'!C9,'4. Transf riesgo OCULTA'!C15))</f>
        <v/>
      </c>
      <c r="D14" s="17" t="str">
        <f>IF('3. Información básica proyecto'!$B$9="","",
IF(AND('3. Información básica proyecto'!$B$9="Obra",'3. Información básica proyecto'!$B$7="Social",$J14="Sí"),'4. Transf riesgo OCULTA'!F9,
IF(AND('3. Información básica proyecto'!$B$9="Obra",'3. Información básica proyecto'!$B$7="Social",$J14="No"),'4. Transf riesgo OCULTA'!D9,
IF(AND('3. Información básica proyecto'!$B$9="Obra",'3. Información básica proyecto'!$B$7="Social",$J14=""),'4. Transf riesgo OCULTA'!D9,
IF(AND('3. Información básica proyecto'!$B$9="Obra",'3. Información básica proyecto'!$B$7="Transportes",$J14="Sí"),'4. Transf riesgo OCULTA'!J9,
IF(AND('3. Información básica proyecto'!$B$9="Obra",'3. Información básica proyecto'!$B$7="Transportes",$J14="No"),'4. Transf riesgo OCULTA'!H9,
IF(AND('3. Información básica proyecto'!$B$9="Obra",'3. Información básica proyecto'!$B$7="Transportes",$J14=""),'4. Transf riesgo OCULTA'!H9,
IF(AND('3. Información básica proyecto'!$B$9="Obra",'3. Información básica proyecto'!$B$7="Aguas",$J14="Sí"),'4. Transf riesgo OCULTA'!N9,
IF(AND('3. Información básica proyecto'!$B$9="Obra",'3. Información básica proyecto'!$B$7="Aguas",$J14="No"),'4. Transf riesgo OCULTA'!L9,
IF(AND('3. Información básica proyecto'!$B$9="Obra",'3. Información básica proyecto'!$B$7="Aguas",$J14=""),'4. Transf riesgo OCULTA'!L9,
IF(AND('3. Información básica proyecto'!$B$9="Obra",'3. Información básica proyecto'!$B$7="Otros",$J14="Sí"),'4. Transf riesgo OCULTA'!R9,
IF(AND('3. Información básica proyecto'!$B$9="Obra",'3. Información básica proyecto'!$B$7="Otros",$J14="No"),'4. Transf riesgo OCULTA'!P9,
IF(AND('3. Información básica proyecto'!$B$9="Obra",'3. Información básica proyecto'!$B$7="Otros",$J14=""),'4. Transf riesgo OCULTA'!P9,
IF(AND('3. Información básica proyecto'!$B$9="Servicios",'3. Información básica proyecto'!$B$7="Transportes",$J14="Sí"),'4. Transf riesgo OCULTA'!J15,
IF(AND('3. Información básica proyecto'!$B$9="Servicios",'3. Información básica proyecto'!$B$7="Transportes",$J14="No"),'4. Transf riesgo OCULTA'!H15,
IF(AND('3. Información básica proyecto'!$B$9="Servicios",'3. Información básica proyecto'!$B$7="Transportes",$J14=""),'4. Transf riesgo OCULTA'!H15,
IF(AND('3. Información básica proyecto'!$B$9="Servicios",'3. Información básica proyecto'!$B$7="Aguas",$J14="Sí"),'4. Transf riesgo OCULTA'!N15,
IF(AND('3. Información básica proyecto'!$B$9="Servicios",'3. Información básica proyecto'!$B$7="Aguas",$J14="No"),'4. Transf riesgo OCULTA'!L15,
IF(AND('3. Información básica proyecto'!$B$9="Servicios",'3. Información básica proyecto'!$B$7="Aguas",$J14=""),'4. Transf riesgo OCULTA'!L15,
IF(AND('3. Información básica proyecto'!$B$9="Servicios",'3. Información básica proyecto'!$B$7="Otros",$J14="Sí"),'4. Transf riesgo OCULTA'!R15,
IF(AND('3. Información básica proyecto'!$B$9="Servicios",'3. Información básica proyecto'!$B$7="Otros",$J14="No"),'4. Transf riesgo OCULTA'!P15,
IF(AND('3. Información básica proyecto'!$B$9="Servicios",'3. Información básica proyecto'!$B$7="Otros",$J14=""),'4. Transf riesgo OCULTA'!P15,
IF(AND('3. Información básica proyecto'!$B$9="Servicios",'3. Información básica proyecto'!$B$7="Social",$J14="Sí"),'4. Transf riesgo OCULTA'!F15,
IF(AND('3. Información básica proyecto'!$B$9="Servicios",'3. Información básica proyecto'!$B$7="Social",$J14="No"),'4. Transf riesgo OCULTA'!D15,
'4. Transf riesgo OCULTA'!D15))))))))))))))))))))))))</f>
        <v/>
      </c>
      <c r="E14" s="17" t="str">
        <f>IF(ISBLANK('3. Información básica proyecto'!$B$7),"",
IF(AND('3. Información básica proyecto'!$B$9="Obra",'3. Información básica proyecto'!$B$7="Social",$J14="Sí"),'4. Transf riesgo OCULTA'!G9,
IF(AND('3. Información básica proyecto'!$B$9="Obra",'3. Información básica proyecto'!$B$7="Social",$J14="No"),'4. Transf riesgo OCULTA'!E9,
IF(AND('3. Información básica proyecto'!$B$9="Obra",'3. Información básica proyecto'!$B$7="Social",$J14=""),'4. Transf riesgo OCULTA'!E9,
IF(AND('3. Información básica proyecto'!$B$9="Obra",'3. Información básica proyecto'!$B$7="Transportes",$J14="Sí"),'4. Transf riesgo OCULTA'!K9,
IF(AND('3. Información básica proyecto'!$B$9="Obra",'3. Información básica proyecto'!$B$7="Transportes",$J14="No"),'4. Transf riesgo OCULTA'!I9,
IF(AND('3. Información básica proyecto'!$B$9="Obra",'3. Información básica proyecto'!$B$7="Transportes",$J14=""),'4. Transf riesgo OCULTA'!I9,
IF(AND('3. Información básica proyecto'!$B$9="Obra",'3. Información básica proyecto'!$B$7="Aguas",$J14="Sí"),'4. Transf riesgo OCULTA'!O9,
IF(AND('3. Información básica proyecto'!$B$9="Obra",'3. Información básica proyecto'!$B$7="Aguas",$J14="No"),'4. Transf riesgo OCULTA'!M9,
IF(AND('3. Información básica proyecto'!$B$9="Obra",'3. Información básica proyecto'!$B$7="Aguas",$J14=""),'4. Transf riesgo OCULTA'!M9,
IF(AND('3. Información básica proyecto'!$B$9="Obra",'3. Información básica proyecto'!$B$7="Otros",$J14="Sí"),'4. Transf riesgo OCULTA'!S9,
IF(AND('3. Información básica proyecto'!$B$9="Obra",'3. Información básica proyecto'!$B$7="Otros",$J14="No"),'4. Transf riesgo OCULTA'!Q9,
IF(AND('3. Información básica proyecto'!$B$9="Obra",'3. Información básica proyecto'!$B$7="Otros",$J14=""),'4. Transf riesgo OCULTA'!Q9,
IF(AND('3. Información básica proyecto'!$B$9="Servicios",'3. Información básica proyecto'!$B$7="Transportes",$J14="Sí"),'4. Transf riesgo OCULTA'!K15,
IF(AND('3. Información básica proyecto'!$B$9="Servicios",'3. Información básica proyecto'!$B$7="Transportes",$J14="No"),'4. Transf riesgo OCULTA'!I15,
IF(AND('3. Información básica proyecto'!$B$9="Servicios",'3. Información básica proyecto'!$B$7="Transportes",$J14=""),'4. Transf riesgo OCULTA'!I15,
IF(AND('3. Información básica proyecto'!$B$9="Servicios",'3. Información básica proyecto'!$B$7="Aguas",$J14="Sí"),'4. Transf riesgo OCULTA'!O15,
IF(AND('3. Información básica proyecto'!$B$9="Servicios",'3. Información básica proyecto'!$B$7="Aguas",$J14="No"),'4. Transf riesgo OCULTA'!M15,
IF(AND('3. Información básica proyecto'!$B$9="Servicios",'3. Información básica proyecto'!$B$7="Aguas",$J14=""),'4. Transf riesgo OCULTA'!M15,
IF(AND('3. Información básica proyecto'!$B$9="Servicios",'3. Información básica proyecto'!$B$7="Otros",$J14="Sí"),'4. Transf riesgo OCULTA'!S15,
IF(AND('3. Información básica proyecto'!$B$9="Servicios",'3. Información básica proyecto'!$B$7="Otros",$J14="No"),'4. Transf riesgo OCULTA'!Q15,
IF(AND('3. Información básica proyecto'!$B$9="Servicios",'3. Información básica proyecto'!$B$7="Otros",$J14=""),'4. Transf riesgo OCULTA'!Q15,
IF(AND('3. Información básica proyecto'!$B$9="Servicios",'3. Información básica proyecto'!$B$7="Social",$J14="Sí"),'4. Transf riesgo OCULTA'!G15,
IF(AND('3. Información básica proyecto'!$B$9="Servicios",'3. Información básica proyecto'!$B$7="Social",$J14="No"),'4. Transf riesgo OCULTA'!E15,
'4. Transf riesgo OCULTA'!E15))))))))))))))))))))))))</f>
        <v/>
      </c>
      <c r="F14" s="75" t="str">
        <f>IF(ISBLANK('3. Información básica proyecto'!$B$7),"",
IF(AND('3. Información básica proyecto'!$B$9="Obra",'3. Información básica proyecto'!$B$7="Social"),'4. Transf riesgo OCULTA'!T9,
IF(AND('3. Información básica proyecto'!$B$9="Obra",'3. Información básica proyecto'!$B$7="Transportes"),'4. Transf riesgo OCULTA'!W9,
IF(AND('3. Información básica proyecto'!$B$9="Obra",'3. Información básica proyecto'!$B$7="Aguas"),'4. Transf riesgo OCULTA'!Z9,
IF(AND('3. Información básica proyecto'!$B$9="Obra",'3. Información básica proyecto'!$B$7="Otros"),'4. Transf riesgo OCULTA'!AC9,
IF(AND('3. Información básica proyecto'!$B$9="Servicios",'3. Información básica proyecto'!$B$7="Transportes"),'4. Transf riesgo OCULTA'!W15,
IF(AND('3. Información básica proyecto'!$B$9="Servicios",'3. Información básica proyecto'!$B$7="Aguas"),'4. Transf riesgo OCULTA'!Z15,
IF(AND('3. Información básica proyecto'!$B$9="Servicios",'3. Información básica proyecto'!$B$7="Otros"),'4. Transf riesgo OCULTA'!AC15,
'4. Transf riesgo OCULTA'!T15))))))))</f>
        <v/>
      </c>
      <c r="G14" s="75" t="str">
        <f>IF(ISBLANK('3. Información básica proyecto'!$B$7),"",
IF(AND('3. Información básica proyecto'!$B$9="Obra",'3. Información básica proyecto'!$B$7="Social"),'4. Transf riesgo OCULTA'!U9,
IF(AND('3. Información básica proyecto'!$B$9="Obra",'3. Información básica proyecto'!$B$7="Transportes"),'4. Transf riesgo OCULTA'!X9,
IF(AND('3. Información básica proyecto'!$B$9="Obra",'3. Información básica proyecto'!$B$7="Aguas"),'4. Transf riesgo OCULTA'!AA9,
IF(AND('3. Información básica proyecto'!$B$9="Obra",'3. Información básica proyecto'!$B$7="Otros"),'4. Transf riesgo OCULTA'!AD9,
IF(AND('3. Información básica proyecto'!$B$9="Servicios",'3. Información básica proyecto'!$B$7="Transportes"),'4. Transf riesgo OCULTA'!X15,
IF(AND('3. Información básica proyecto'!$B$9="Servicios",'3. Información básica proyecto'!$B$7="Aguas"),'4. Transf riesgo OCULTA'!AA15,
IF(AND('3. Información básica proyecto'!$B$9="Servicios",'3. Información básica proyecto'!$B$7="Otros"),'4. Transf riesgo OCULTA'!AD15,
'4. Transf riesgo OCULTA'!U15))))))))</f>
        <v/>
      </c>
      <c r="H14" s="75" t="str">
        <f>IF(ISBLANK('3. Información básica proyecto'!$B$7),"",
IF(AND('3. Información básica proyecto'!$B$9="Obra",'3. Información básica proyecto'!$B$7="Social"),'4. Transf riesgo OCULTA'!V9,
IF(AND('3. Información básica proyecto'!$B$9="Obra",'3. Información básica proyecto'!$B$7="Transportes"),'4. Transf riesgo OCULTA'!Y9,
IF(AND('3. Información básica proyecto'!$B$9="Obra",'3. Información básica proyecto'!$B$7="Aguas"),'4. Transf riesgo OCULTA'!AB9,
IF(AND('3. Información básica proyecto'!$B$9="Obra",'3. Información básica proyecto'!$B$7="Otros"),'4. Transf riesgo OCULTA'!AE9,
IF(AND('3. Información básica proyecto'!$B$9="Servicios",'3. Información básica proyecto'!$B$7="Transportes"),'4. Transf riesgo OCULTA'!Y15,
IF(AND('3. Información básica proyecto'!$B$9="Servicios",'3. Información básica proyecto'!$B$7="Aguas"),'4. Transf riesgo OCULTA'!AB15,
IF(AND('3. Información básica proyecto'!$B$9="Servicios",'3. Información básica proyecto'!$B$7="Otros"),'4. Transf riesgo OCULTA'!AE15,
'4. Transf riesgo OCULTA'!V15))))))))</f>
        <v/>
      </c>
      <c r="I14" s="173"/>
      <c r="J14" s="188"/>
      <c r="K14" s="219"/>
      <c r="L14" s="171"/>
      <c r="M14" s="171">
        <f>IF(I14="Socio privado",1,0)</f>
        <v>0</v>
      </c>
      <c r="O14" s="171">
        <v>1</v>
      </c>
      <c r="P14" s="171" t="str" cm="1">
        <f t="array" ref="P14">IFERROR(INDEX($B$14:$B$34,MATCH(O14,$M$14:$M$34,0),0),"")</f>
        <v/>
      </c>
      <c r="Q14" s="161"/>
      <c r="R14" s="161" t="s">
        <v>225</v>
      </c>
      <c r="S14" s="171"/>
      <c r="T14" s="171"/>
      <c r="U14" s="171"/>
      <c r="V14" s="171"/>
      <c r="W14" s="171"/>
      <c r="X14" s="171"/>
      <c r="Y14" s="171"/>
    </row>
    <row r="15" spans="1:25" ht="123.6" customHeight="1" x14ac:dyDescent="0.2">
      <c r="A15" s="63" t="str">
        <f>IF(ISBLANK('3. Información básica proyecto'!$B$7),"",
IF('3. Información básica proyecto'!$B$9="Obra",'4. Transf riesgo OCULTA'!A10,'4. Transf riesgo OCULTA'!A16))</f>
        <v/>
      </c>
      <c r="B15" s="66" t="str">
        <f>IF(ISBLANK('3. Información básica proyecto'!$B$7),"",
IF('3. Información básica proyecto'!$B$9="Obra",'4. Transf riesgo OCULTA'!B10,'4. Transf riesgo OCULTA'!B16))</f>
        <v/>
      </c>
      <c r="C15" s="66" t="str">
        <f>IF(ISBLANK('3. Información básica proyecto'!$B$7),"",
IF('3. Información básica proyecto'!$B$9="Obra",'4. Transf riesgo OCULTA'!C10,'4. Transf riesgo OCULTA'!C16))</f>
        <v/>
      </c>
      <c r="D15" s="17" t="str">
        <f>IF(ISBLANK('3. Información básica proyecto'!$B$7),"",
IF(AND('3. Información básica proyecto'!$B$9="Obra",'3. Información básica proyecto'!$B$7="Social",J15="Sí"),'4. Transf riesgo OCULTA'!F10,
IF(AND('3. Información básica proyecto'!$B$9="Obra",'3. Información básica proyecto'!$B$7="Social",J15="No"),'4. Transf riesgo OCULTA'!D10,
IF(AND('3. Información básica proyecto'!$B$9="Obra",'3. Información básica proyecto'!$B$7="Social",J15=""),'4. Transf riesgo OCULTA'!D10,
IF(AND('3. Información básica proyecto'!$B$9="Obra",'3. Información básica proyecto'!$B$7="Transportes",J15="Sí"),'4. Transf riesgo OCULTA'!J10,
IF(AND('3. Información básica proyecto'!$B$9="Obra",'3. Información básica proyecto'!$B$7="Transportes",J15="No"),'4. Transf riesgo OCULTA'!H10,
IF(AND('3. Información básica proyecto'!$B$9="Obra",'3. Información básica proyecto'!$B$7="Transportes",J15=""),'4. Transf riesgo OCULTA'!H10,
IF(AND('3. Información básica proyecto'!$B$9="Obra",'3. Información básica proyecto'!$B$7="Aguas",J15="Sí"),'4. Transf riesgo OCULTA'!N10,
IF(AND('3. Información básica proyecto'!$B$9="Obra",'3. Información básica proyecto'!$B$7="Aguas",J15="No"),'4. Transf riesgo OCULTA'!L10,
IF(AND('3. Información básica proyecto'!$B$9="Obra",'3. Información básica proyecto'!$B$7="Aguas",J15=""),'4. Transf riesgo OCULTA'!L10,
IF(AND('3. Información básica proyecto'!$B$9="Obra",'3. Información básica proyecto'!$B$7="Otros",J15="Sí"),'4. Transf riesgo OCULTA'!R10,
IF(AND('3. Información básica proyecto'!$B$9="Obra",'3. Información básica proyecto'!$B$7="Otros",J15="No"),'4. Transf riesgo OCULTA'!P10,
IF(AND('3. Información básica proyecto'!$B$9="Obra",'3. Información básica proyecto'!$B$7="Otros",J15=""),'4. Transf riesgo OCULTA'!P10,
IF(AND('3. Información básica proyecto'!$B$9="Servicios",'3. Información básica proyecto'!$B$7="Transportes",J15="Sí"),'4. Transf riesgo OCULTA'!J16,
IF(AND('3. Información básica proyecto'!$B$9="Servicios",'3. Información básica proyecto'!$B$7="Transportes",J15="No"),'4. Transf riesgo OCULTA'!H16,
IF(AND('3. Información básica proyecto'!$B$9="Servicios",'3. Información básica proyecto'!$B$7="Transportes",J15=""),'4. Transf riesgo OCULTA'!H16,
IF(AND('3. Información básica proyecto'!$B$9="Servicios",'3. Información básica proyecto'!$B$7="Aguas",J15="Sí"),'4. Transf riesgo OCULTA'!N16,
IF(AND('3. Información básica proyecto'!$B$9="Servicios",'3. Información básica proyecto'!$B$7="Aguas",J15="No"),'4. Transf riesgo OCULTA'!L16,
IF(AND('3. Información básica proyecto'!$B$9="Servicios",'3. Información básica proyecto'!$B$7="Aguas",J15=""),'4. Transf riesgo OCULTA'!L16,
IF(AND('3. Información básica proyecto'!$B$9="Servicios",'3. Información básica proyecto'!$B$7="Otros",J15="Sí"),'4. Transf riesgo OCULTA'!R16,
IF(AND('3. Información básica proyecto'!$B$9="Servicios",'3. Información básica proyecto'!$B$7="Otros",J15="No"),'4. Transf riesgo OCULTA'!P16,
IF(AND('3. Información básica proyecto'!$B$9="Servicios",'3. Información básica proyecto'!$B$7="Otros",J15=""),'4. Transf riesgo OCULTA'!P16,
IF(AND('3. Información básica proyecto'!$B$9="Servicios",'3. Información básica proyecto'!$B$7="Social",J15="Sí"),'4. Transf riesgo OCULTA'!F16,
IF(AND('3. Información básica proyecto'!$B$9="Servicios",'3. Información básica proyecto'!$B$7="Social",J15="No"),'4. Transf riesgo OCULTA'!D16,
'4. Transf riesgo OCULTA'!D16))))))))))))))))))))))))</f>
        <v/>
      </c>
      <c r="E15" s="17" t="str">
        <f>IF(ISBLANK('3. Información básica proyecto'!$B$7),"",
IF(AND('3. Información básica proyecto'!$B$9="Obra",'3. Información básica proyecto'!$B$7="Social",$J15="Sí"),'4. Transf riesgo OCULTA'!G10,
IF(AND('3. Información básica proyecto'!$B$9="Obra",'3. Información básica proyecto'!$B$7="Social",$J15="No"),'4. Transf riesgo OCULTA'!E10,
IF(AND('3. Información básica proyecto'!$B$9="Obra",'3. Información básica proyecto'!$B$7="Social",$J15=""),'4. Transf riesgo OCULTA'!E10,
IF(AND('3. Información básica proyecto'!$B$9="Obra",'3. Información básica proyecto'!$B$7="Transportes",$J15="Sí"),'4. Transf riesgo OCULTA'!K10,
IF(AND('3. Información básica proyecto'!$B$9="Obra",'3. Información básica proyecto'!$B$7="Transportes",$J15="No"),'4. Transf riesgo OCULTA'!I10,
IF(AND('3. Información básica proyecto'!$B$9="Obra",'3. Información básica proyecto'!$B$7="Transportes",$J15=""),'4. Transf riesgo OCULTA'!I10,
IF(AND('3. Información básica proyecto'!$B$9="Obra",'3. Información básica proyecto'!$B$7="Aguas",$J15="Sí"),'4. Transf riesgo OCULTA'!O10,
IF(AND('3. Información básica proyecto'!$B$9="Obra",'3. Información básica proyecto'!$B$7="Aguas",$J15="No"),'4. Transf riesgo OCULTA'!M10,
IF(AND('3. Información básica proyecto'!$B$9="Obra",'3. Información básica proyecto'!$B$7="Aguas",$J15=""),'4. Transf riesgo OCULTA'!M10,
IF(AND('3. Información básica proyecto'!$B$9="Obra",'3. Información básica proyecto'!$B$7="Otros",$J15="Sí"),'4. Transf riesgo OCULTA'!S10,
IF(AND('3. Información básica proyecto'!$B$9="Obra",'3. Información básica proyecto'!$B$7="Otros",$J15="No"),'4. Transf riesgo OCULTA'!Q10,
IF(AND('3. Información básica proyecto'!$B$9="Obra",'3. Información básica proyecto'!$B$7="Otros",$J15=""),'4. Transf riesgo OCULTA'!Q10,
IF(AND('3. Información básica proyecto'!$B$9="Servicios",'3. Información básica proyecto'!$B$7="Transportes",$J15="Sí"),'4. Transf riesgo OCULTA'!K16,
IF(AND('3. Información básica proyecto'!$B$9="Servicios",'3. Información básica proyecto'!$B$7="Transportes",$J15="No"),'4. Transf riesgo OCULTA'!I16,
IF(AND('3. Información básica proyecto'!$B$9="Servicios",'3. Información básica proyecto'!$B$7="Transportes",$J15=""),'4. Transf riesgo OCULTA'!I16,
IF(AND('3. Información básica proyecto'!$B$9="Servicios",'3. Información básica proyecto'!$B$7="Aguas",$J15="Sí"),'4. Transf riesgo OCULTA'!O16,
IF(AND('3. Información básica proyecto'!$B$9="Servicios",'3. Información básica proyecto'!$B$7="Aguas",$J15="No"),'4. Transf riesgo OCULTA'!M16,
IF(AND('3. Información básica proyecto'!$B$9="Servicios",'3. Información básica proyecto'!$B$7="Aguas",$J15=""),'4. Transf riesgo OCULTA'!M16,
IF(AND('3. Información básica proyecto'!$B$9="Servicios",'3. Información básica proyecto'!$B$7="Otros",$J15="Sí"),'4. Transf riesgo OCULTA'!S16,
IF(AND('3. Información básica proyecto'!$B$9="Servicios",'3. Información básica proyecto'!$B$7="Otros",$J15="No"),'4. Transf riesgo OCULTA'!Q16,
IF(AND('3. Información básica proyecto'!$B$9="Servicios",'3. Información básica proyecto'!$B$7="Otros",$J15=""),'4. Transf riesgo OCULTA'!Q16,
IF(AND('3. Información básica proyecto'!$B$9="Servicios",'3. Información básica proyecto'!$B$7="Social",$J15="Sí"),'4. Transf riesgo OCULTA'!G16,
IF(AND('3. Información básica proyecto'!$B$9="Servicios",'3. Información básica proyecto'!$B$7="Social",$J15="No"),'4. Transf riesgo OCULTA'!E16,
'4. Transf riesgo OCULTA'!E16))))))))))))))))))))))))</f>
        <v/>
      </c>
      <c r="F15" s="75" t="str">
        <f>IF(ISBLANK('3. Información básica proyecto'!$B$7),"",
IF(AND('3. Información básica proyecto'!$B$9="Obra",'3. Información básica proyecto'!$B$7="Social"),'4. Transf riesgo OCULTA'!T10,
IF(AND('3. Información básica proyecto'!$B$9="Obra",'3. Información básica proyecto'!$B$7="Transportes"),'4. Transf riesgo OCULTA'!W10,
IF(AND('3. Información básica proyecto'!$B$9="Obra",'3. Información básica proyecto'!$B$7="Aguas"),'4. Transf riesgo OCULTA'!Z10,
IF(AND('3. Información básica proyecto'!$B$9="Obra",'3. Información básica proyecto'!$B$7="Otros"),'4. Transf riesgo OCULTA'!AC10,
IF(AND('3. Información básica proyecto'!$B$9="Servicios",'3. Información básica proyecto'!$B$7="Transportes"),'4. Transf riesgo OCULTA'!W16,
IF(AND('3. Información básica proyecto'!$B$9="Servicios",'3. Información básica proyecto'!$B$7="Aguas"),'4. Transf riesgo OCULTA'!Z16,
IF(AND('3. Información básica proyecto'!$B$9="Servicios",'3. Información básica proyecto'!$B$7="Otros"),'4. Transf riesgo OCULTA'!AC16,
'4. Transf riesgo OCULTA'!T16))))))))</f>
        <v/>
      </c>
      <c r="G15" s="75" t="str">
        <f>IF(ISBLANK('3. Información básica proyecto'!$B$7),"",
IF(AND('3. Información básica proyecto'!$B$9="Obra",'3. Información básica proyecto'!$B$7="Social"),'4. Transf riesgo OCULTA'!U10,
IF(AND('3. Información básica proyecto'!$B$9="Obra",'3. Información básica proyecto'!$B$7="Transportes"),'4. Transf riesgo OCULTA'!X10,
IF(AND('3. Información básica proyecto'!$B$9="Obra",'3. Información básica proyecto'!$B$7="Aguas"),'4. Transf riesgo OCULTA'!AA10,
IF(AND('3. Información básica proyecto'!$B$9="Obra",'3. Información básica proyecto'!$B$7="Otros"),'4. Transf riesgo OCULTA'!AD10,
IF(AND('3. Información básica proyecto'!$B$9="Servicios",'3. Información básica proyecto'!$B$7="Transportes"),'4. Transf riesgo OCULTA'!X16,
IF(AND('3. Información básica proyecto'!$B$9="Servicios",'3. Información básica proyecto'!$B$7="Aguas"),'4. Transf riesgo OCULTA'!AA16,
IF(AND('3. Información básica proyecto'!$B$9="Servicios",'3. Información básica proyecto'!$B$7="Otros"),'4. Transf riesgo OCULTA'!AD16,
'4. Transf riesgo OCULTA'!U16))))))))</f>
        <v/>
      </c>
      <c r="H15" s="75" t="str">
        <f>IF(ISBLANK('3. Información básica proyecto'!$B$7),"",
IF(AND('3. Información básica proyecto'!$B$9="Obra",'3. Información básica proyecto'!$B$7="Social"),'4. Transf riesgo OCULTA'!V10,
IF(AND('3. Información básica proyecto'!$B$9="Obra",'3. Información básica proyecto'!$B$7="Transportes"),'4. Transf riesgo OCULTA'!Y10,
IF(AND('3. Información básica proyecto'!$B$9="Obra",'3. Información básica proyecto'!$B$7="Aguas"),'4. Transf riesgo OCULTA'!AB10,
IF(AND('3. Información básica proyecto'!$B$9="Obra",'3. Información básica proyecto'!$B$7="Otros"),'4. Transf riesgo OCULTA'!AE10,
IF(AND('3. Información básica proyecto'!$B$9="Servicios",'3. Información básica proyecto'!$B$7="Transportes"),'4. Transf riesgo OCULTA'!Y16,
IF(AND('3. Información básica proyecto'!$B$9="Servicios",'3. Información básica proyecto'!$B$7="Aguas"),'4. Transf riesgo OCULTA'!AB16,
IF(AND('3. Información básica proyecto'!$B$9="Servicios",'3. Información básica proyecto'!$B$7="Otros"),'4. Transf riesgo OCULTA'!AE16,
'4. Transf riesgo OCULTA'!V16))))))))</f>
        <v/>
      </c>
      <c r="I15" s="172"/>
      <c r="J15" s="188"/>
      <c r="K15" s="219"/>
      <c r="L15" s="171"/>
      <c r="M15" s="171" cm="1">
        <f t="array" ref="M15">IF(I15="Socio privado",MAX(($M$14:M14)+1),0)</f>
        <v>0</v>
      </c>
      <c r="N15" s="171"/>
      <c r="O15" s="171">
        <v>2</v>
      </c>
      <c r="P15" s="171" t="str" cm="1">
        <f t="array" ref="P15">IFERROR(INDEX($B$14:$B$34,MATCH(O15,$M$14:$M$34,0),0),"")</f>
        <v/>
      </c>
      <c r="Q15" s="161"/>
      <c r="R15" s="161" t="s">
        <v>214</v>
      </c>
      <c r="S15" s="171"/>
      <c r="T15" s="171"/>
      <c r="U15" s="171"/>
      <c r="V15" s="171"/>
      <c r="W15" s="171"/>
      <c r="X15" s="171"/>
      <c r="Y15" s="171"/>
    </row>
    <row r="16" spans="1:25" ht="114" customHeight="1" x14ac:dyDescent="0.2">
      <c r="A16" s="63" t="str">
        <f>IF(ISBLANK('3. Información básica proyecto'!$B$7),"",
IF('3. Información básica proyecto'!$B$9="Obra",'4. Transf riesgo OCULTA'!A11,'4. Transf riesgo OCULTA'!A17))</f>
        <v/>
      </c>
      <c r="B16" s="66" t="str">
        <f>IF(ISBLANK('3. Información básica proyecto'!$B$7),"",
IF('3. Información básica proyecto'!$B$9="Obra",'4. Transf riesgo OCULTA'!B11,'4. Transf riesgo OCULTA'!B17))</f>
        <v/>
      </c>
      <c r="C16" s="66" t="str">
        <f>IF(ISBLANK('3. Información básica proyecto'!$B$7),"",
IF('3. Información básica proyecto'!$B$9="Obra",'4. Transf riesgo OCULTA'!C11,'4. Transf riesgo OCULTA'!C17))</f>
        <v/>
      </c>
      <c r="D16" s="17" t="str">
        <f>IF(ISBLANK('3. Información básica proyecto'!$B$7),"",
IF(AND('3. Información básica proyecto'!$B$9="Obra",'3. Información básica proyecto'!$B$7="Social",J16="Sí"),'4. Transf riesgo OCULTA'!F11,
IF(AND('3. Información básica proyecto'!$B$9="Obra",'3. Información básica proyecto'!$B$7="Social",J16="No"),'4. Transf riesgo OCULTA'!D11,
IF(AND('3. Información básica proyecto'!$B$9="Obra",'3. Información básica proyecto'!$B$7="Social",J16=""),'4. Transf riesgo OCULTA'!D11,
IF(AND('3. Información básica proyecto'!$B$9="Obra",'3. Información básica proyecto'!$B$7="Transportes",J16="Sí"),'4. Transf riesgo OCULTA'!J11,
IF(AND('3. Información básica proyecto'!$B$9="Obra",'3. Información básica proyecto'!$B$7="Transportes",J16="No"),'4. Transf riesgo OCULTA'!H11,
IF(AND('3. Información básica proyecto'!$B$9="Obra",'3. Información básica proyecto'!$B$7="Transportes",J16=""),'4. Transf riesgo OCULTA'!H11,
IF(AND('3. Información básica proyecto'!$B$9="Obra",'3. Información básica proyecto'!$B$7="Aguas",J16="Sí"),'4. Transf riesgo OCULTA'!N11,
IF(AND('3. Información básica proyecto'!$B$9="Obra",'3. Información básica proyecto'!$B$7="Aguas",J16="No"),'4. Transf riesgo OCULTA'!L11,
IF(AND('3. Información básica proyecto'!$B$9="Obra",'3. Información básica proyecto'!$B$7="Aguas",J16=""),'4. Transf riesgo OCULTA'!L11,
IF(AND('3. Información básica proyecto'!$B$9="Obra",'3. Información básica proyecto'!$B$7="Otros",J16="Sí"),'4. Transf riesgo OCULTA'!R11,
IF(AND('3. Información básica proyecto'!$B$9="Obra",'3. Información básica proyecto'!$B$7="Otros",J16="No"),'4. Transf riesgo OCULTA'!P11,
IF(AND('3. Información básica proyecto'!$B$9="Obra",'3. Información básica proyecto'!$B$7="Otros",J16=""),'4. Transf riesgo OCULTA'!P11,
IF(AND('3. Información básica proyecto'!$B$9="Servicios",'3. Información básica proyecto'!$B$7="Transportes",J16="Sí"),'4. Transf riesgo OCULTA'!J17,
IF(AND('3. Información básica proyecto'!$B$9="Servicios",'3. Información básica proyecto'!$B$7="Transportes",J16="No"),'4. Transf riesgo OCULTA'!H17,
IF(AND('3. Información básica proyecto'!$B$9="Servicios",'3. Información básica proyecto'!$B$7="Transportes",J16=""),'4. Transf riesgo OCULTA'!H17,
IF(AND('3. Información básica proyecto'!$B$9="Servicios",'3. Información básica proyecto'!$B$7="Aguas",J16="Sí"),'4. Transf riesgo OCULTA'!N17,
IF(AND('3. Información básica proyecto'!$B$9="Servicios",'3. Información básica proyecto'!$B$7="Aguas",J16="No"),'4. Transf riesgo OCULTA'!L17,
IF(AND('3. Información básica proyecto'!$B$9="Servicios",'3. Información básica proyecto'!$B$7="Aguas",J16=""),'4. Transf riesgo OCULTA'!L17,
IF(AND('3. Información básica proyecto'!$B$9="Servicios",'3. Información básica proyecto'!$B$7="Otros",J16="Sí"),'4. Transf riesgo OCULTA'!R17,
IF(AND('3. Información básica proyecto'!$B$9="Servicios",'3. Información básica proyecto'!$B$7="Otros",J16="No"),'4. Transf riesgo OCULTA'!P17,
IF(AND('3. Información básica proyecto'!$B$9="Servicios",'3. Información básica proyecto'!$B$7="Otros",J16=""),'4. Transf riesgo OCULTA'!P17,
IF(AND('3. Información básica proyecto'!$B$9="Servicios",'3. Información básica proyecto'!$B$7="Social",J16="Sí"),'4. Transf riesgo OCULTA'!F17,
IF(AND('3. Información básica proyecto'!$B$9="Servicios",'3. Información básica proyecto'!$B$7="Social",J16="No"),'4. Transf riesgo OCULTA'!D17,
'4. Transf riesgo OCULTA'!D17))))))))))))))))))))))))</f>
        <v/>
      </c>
      <c r="E16" s="17" t="str">
        <f>IF(ISBLANK('3. Información básica proyecto'!$B$7),"",
IF(AND('3. Información básica proyecto'!$B$9="Obra",'3. Información básica proyecto'!$B$7="Social",$J16="Sí"),'4. Transf riesgo OCULTA'!G11,
IF(AND('3. Información básica proyecto'!$B$9="Obra",'3. Información básica proyecto'!$B$7="Social",$J16="No"),'4. Transf riesgo OCULTA'!E11,
IF(AND('3. Información básica proyecto'!$B$9="Obra",'3. Información básica proyecto'!$B$7="Social",$J16=""),'4. Transf riesgo OCULTA'!E11,
IF(AND('3. Información básica proyecto'!$B$9="Obra",'3. Información básica proyecto'!$B$7="Transportes",$J16="Sí"),'4. Transf riesgo OCULTA'!K11,
IF(AND('3. Información básica proyecto'!$B$9="Obra",'3. Información básica proyecto'!$B$7="Transportes",$J16="No"),'4. Transf riesgo OCULTA'!I11,
IF(AND('3. Información básica proyecto'!$B$9="Obra",'3. Información básica proyecto'!$B$7="Transportes",$J16=""),'4. Transf riesgo OCULTA'!I11,
IF(AND('3. Información básica proyecto'!$B$9="Obra",'3. Información básica proyecto'!$B$7="Aguas",$J16="Sí"),'4. Transf riesgo OCULTA'!O11,
IF(AND('3. Información básica proyecto'!$B$9="Obra",'3. Información básica proyecto'!$B$7="Aguas",$J16="No"),'4. Transf riesgo OCULTA'!M11,
IF(AND('3. Información básica proyecto'!$B$9="Obra",'3. Información básica proyecto'!$B$7="Aguas",$J16=""),'4. Transf riesgo OCULTA'!M11,
IF(AND('3. Información básica proyecto'!$B$9="Obra",'3. Información básica proyecto'!$B$7="Otros",$J16="Sí"),'4. Transf riesgo OCULTA'!S11,
IF(AND('3. Información básica proyecto'!$B$9="Obra",'3. Información básica proyecto'!$B$7="Otros",$J16="No"),'4. Transf riesgo OCULTA'!Q11,
IF(AND('3. Información básica proyecto'!$B$9="Obra",'3. Información básica proyecto'!$B$7="Otros",$J16=""),'4. Transf riesgo OCULTA'!Q11,
IF(AND('3. Información básica proyecto'!$B$9="Servicios",'3. Información básica proyecto'!$B$7="Transportes",$J16="Sí"),'4. Transf riesgo OCULTA'!K17,
IF(AND('3. Información básica proyecto'!$B$9="Servicios",'3. Información básica proyecto'!$B$7="Transportes",$J16="No"),'4. Transf riesgo OCULTA'!I17,
IF(AND('3. Información básica proyecto'!$B$9="Servicios",'3. Información básica proyecto'!$B$7="Transportes",$J16=""),'4. Transf riesgo OCULTA'!I17,
IF(AND('3. Información básica proyecto'!$B$9="Servicios",'3. Información básica proyecto'!$B$7="Aguas",$J16="Sí"),'4. Transf riesgo OCULTA'!O17,
IF(AND('3. Información básica proyecto'!$B$9="Servicios",'3. Información básica proyecto'!$B$7="Aguas",$J16="No"),'4. Transf riesgo OCULTA'!M17,
IF(AND('3. Información básica proyecto'!$B$9="Servicios",'3. Información básica proyecto'!$B$7="Aguas",$J16=""),'4. Transf riesgo OCULTA'!M17,
IF(AND('3. Información básica proyecto'!$B$9="Servicios",'3. Información básica proyecto'!$B$7="Otros",$J16="Sí"),'4. Transf riesgo OCULTA'!S17,
IF(AND('3. Información básica proyecto'!$B$9="Servicios",'3. Información básica proyecto'!$B$7="Otros",$J16="No"),'4. Transf riesgo OCULTA'!Q17,
IF(AND('3. Información básica proyecto'!$B$9="Servicios",'3. Información básica proyecto'!$B$7="Otros",$J16=""),'4. Transf riesgo OCULTA'!Q17,
IF(AND('3. Información básica proyecto'!$B$9="Servicios",'3. Información básica proyecto'!$B$7="Social",$J16="Sí"),'4. Transf riesgo OCULTA'!G17,
IF(AND('3. Información básica proyecto'!$B$9="Servicios",'3. Información básica proyecto'!$B$7="Social",$J16="No"),'4. Transf riesgo OCULTA'!E17,
'4. Transf riesgo OCULTA'!E17))))))))))))))))))))))))</f>
        <v/>
      </c>
      <c r="F16" s="75" t="str">
        <f>IF(ISBLANK('3. Información básica proyecto'!$B$7),"",
IF(AND('3. Información básica proyecto'!$B$9="Obra",'3. Información básica proyecto'!$B$7="Social"),'4. Transf riesgo OCULTA'!T11,
IF(AND('3. Información básica proyecto'!$B$9="Obra",'3. Información básica proyecto'!$B$7="Transportes"),'4. Transf riesgo OCULTA'!W11,
IF(AND('3. Información básica proyecto'!$B$9="Obra",'3. Información básica proyecto'!$B$7="Aguas"),'4. Transf riesgo OCULTA'!Z11,
IF(AND('3. Información básica proyecto'!$B$9="Obra",'3. Información básica proyecto'!$B$7="Otros"),'4. Transf riesgo OCULTA'!AC11,
IF(AND('3. Información básica proyecto'!$B$9="Servicios",'3. Información básica proyecto'!$B$7="Transportes"),'4. Transf riesgo OCULTA'!W17,
IF(AND('3. Información básica proyecto'!$B$9="Servicios",'3. Información básica proyecto'!$B$7="Aguas"),'4. Transf riesgo OCULTA'!Z17,
IF(AND('3. Información básica proyecto'!$B$9="Servicios",'3. Información básica proyecto'!$B$7="Otros"),'4. Transf riesgo OCULTA'!AC17,
'4. Transf riesgo OCULTA'!T17))))))))</f>
        <v/>
      </c>
      <c r="G16" s="75" t="str">
        <f>IF(ISBLANK('3. Información básica proyecto'!$B$7),"",
IF(AND('3. Información básica proyecto'!$B$9="Obra",'3. Información básica proyecto'!$B$7="Social"),'4. Transf riesgo OCULTA'!U11,
IF(AND('3. Información básica proyecto'!$B$9="Obra",'3. Información básica proyecto'!$B$7="Transportes"),'4. Transf riesgo OCULTA'!X11,
IF(AND('3. Información básica proyecto'!$B$9="Obra",'3. Información básica proyecto'!$B$7="Aguas"),'4. Transf riesgo OCULTA'!AA11,
IF(AND('3. Información básica proyecto'!$B$9="Obra",'3. Información básica proyecto'!$B$7="Otros"),'4. Transf riesgo OCULTA'!AD11,
IF(AND('3. Información básica proyecto'!$B$9="Servicios",'3. Información básica proyecto'!$B$7="Transportes"),'4. Transf riesgo OCULTA'!X17,
IF(AND('3. Información básica proyecto'!$B$9="Servicios",'3. Información básica proyecto'!$B$7="Aguas"),'4. Transf riesgo OCULTA'!AA17,
IF(AND('3. Información básica proyecto'!$B$9="Servicios",'3. Información básica proyecto'!$B$7="Otros"),'4. Transf riesgo OCULTA'!AD17,
'4. Transf riesgo OCULTA'!U17))))))))</f>
        <v/>
      </c>
      <c r="H16" s="75" t="str">
        <f>IF(ISBLANK('3. Información básica proyecto'!$B$7),"",
IF(AND('3. Información básica proyecto'!$B$9="Obra",'3. Información básica proyecto'!$B$7="Social"),'4. Transf riesgo OCULTA'!V11,
IF(AND('3. Información básica proyecto'!$B$9="Obra",'3. Información básica proyecto'!$B$7="Transportes"),'4. Transf riesgo OCULTA'!Y11,
IF(AND('3. Información básica proyecto'!$B$9="Obra",'3. Información básica proyecto'!$B$7="Aguas"),'4. Transf riesgo OCULTA'!AB11,
IF(AND('3. Información básica proyecto'!$B$9="Obra",'3. Información básica proyecto'!$B$7="Otros"),'4. Transf riesgo OCULTA'!AE11,
IF(AND('3. Información básica proyecto'!$B$9="Servicios",'3. Información básica proyecto'!$B$7="Transportes"),'4. Transf riesgo OCULTA'!Y17,
IF(AND('3. Información básica proyecto'!$B$9="Servicios",'3. Información básica proyecto'!$B$7="Aguas"),'4. Transf riesgo OCULTA'!AB17,
IF(AND('3. Información básica proyecto'!$B$9="Servicios",'3. Información básica proyecto'!$B$7="Otros"),'4. Transf riesgo OCULTA'!AE17,
'4. Transf riesgo OCULTA'!V17))))))))</f>
        <v/>
      </c>
      <c r="I16" s="172"/>
      <c r="J16" s="188"/>
      <c r="K16" s="219"/>
      <c r="L16" s="171"/>
      <c r="M16" s="171" cm="1">
        <f t="array" ref="M16">IF(I16="Socio privado",MAX(($M$14:M15)+1),0)</f>
        <v>0</v>
      </c>
      <c r="N16" s="171"/>
      <c r="O16" s="171">
        <v>3</v>
      </c>
      <c r="P16" s="171" t="str" cm="1">
        <f t="array" ref="P16">IFERROR(INDEX($B$14:$B$34,MATCH(O16,$M$14:$M$34,0),0),"")</f>
        <v/>
      </c>
      <c r="Q16" s="161"/>
      <c r="R16" s="161"/>
      <c r="S16" s="171"/>
      <c r="T16" s="171"/>
      <c r="U16" s="171"/>
      <c r="V16" s="171"/>
      <c r="W16" s="171"/>
      <c r="X16" s="171"/>
      <c r="Y16" s="171"/>
    </row>
    <row r="17" spans="1:25" ht="93.6" customHeight="1" x14ac:dyDescent="0.2">
      <c r="A17" s="63" t="str">
        <f>IF(ISBLANK('3. Información básica proyecto'!$B$7),"",
IF('3. Información básica proyecto'!$B$9="Obra",'4. Transf riesgo OCULTA'!A12,'4. Transf riesgo OCULTA'!A18))</f>
        <v/>
      </c>
      <c r="B17" s="66" t="str">
        <f>IF(ISBLANK('3. Información básica proyecto'!$B$7),"",
IF('3. Información básica proyecto'!$B$9="Obra",'4. Transf riesgo OCULTA'!B12,'4. Transf riesgo OCULTA'!B18))</f>
        <v/>
      </c>
      <c r="C17" s="66" t="str">
        <f>IF(ISBLANK('3. Información básica proyecto'!$B$7),"",
IF('3. Información básica proyecto'!$B$9="Obra",'4. Transf riesgo OCULTA'!C12,'4. Transf riesgo OCULTA'!C18))</f>
        <v/>
      </c>
      <c r="D17" s="17" t="str">
        <f>IF(ISBLANK('3. Información básica proyecto'!$B$7),"",
IF(AND('3. Información básica proyecto'!$B$9="Obra",'3. Información básica proyecto'!$B$7="Social",J17="Sí"),'4. Transf riesgo OCULTA'!F12,
IF(AND('3. Información básica proyecto'!$B$9="Obra",'3. Información básica proyecto'!$B$7="Social",J17="No"),'4. Transf riesgo OCULTA'!D12,
IF(AND('3. Información básica proyecto'!$B$9="Obra",'3. Información básica proyecto'!$B$7="Social",J17=""),'4. Transf riesgo OCULTA'!D12,
IF(AND('3. Información básica proyecto'!$B$9="Obra",'3. Información básica proyecto'!$B$7="Transportes",J17="Sí"),'4. Transf riesgo OCULTA'!J12,
IF(AND('3. Información básica proyecto'!$B$9="Obra",'3. Información básica proyecto'!$B$7="Transportes",J17="No"),'4. Transf riesgo OCULTA'!H12,
IF(AND('3. Información básica proyecto'!$B$9="Obra",'3. Información básica proyecto'!$B$7="Transportes",J17=""),'4. Transf riesgo OCULTA'!H12,
IF(AND('3. Información básica proyecto'!$B$9="Obra",'3. Información básica proyecto'!$B$7="Aguas",J17="Sí"),'4. Transf riesgo OCULTA'!N12,
IF(AND('3. Información básica proyecto'!$B$9="Obra",'3. Información básica proyecto'!$B$7="Aguas",J17="No"),'4. Transf riesgo OCULTA'!L12,
IF(AND('3. Información básica proyecto'!$B$9="Obra",'3. Información básica proyecto'!$B$7="Aguas",J17=""),'4. Transf riesgo OCULTA'!L12,
IF(AND('3. Información básica proyecto'!$B$9="Obra",'3. Información básica proyecto'!$B$7="Otros",J17="Sí"),'4. Transf riesgo OCULTA'!R12,
IF(AND('3. Información básica proyecto'!$B$9="Obra",'3. Información básica proyecto'!$B$7="Otros",J17="No"),'4. Transf riesgo OCULTA'!P12,
IF(AND('3. Información básica proyecto'!$B$9="Obra",'3. Información básica proyecto'!$B$7="Otros",J17=""),'4. Transf riesgo OCULTA'!P12,
IF(AND('3. Información básica proyecto'!$B$9="Servicios",'3. Información básica proyecto'!$B$7="Transportes",J17="Sí"),'4. Transf riesgo OCULTA'!J18,
IF(AND('3. Información básica proyecto'!$B$9="Servicios",'3. Información básica proyecto'!$B$7="Transportes",J17="No"),'4. Transf riesgo OCULTA'!H18,
IF(AND('3. Información básica proyecto'!$B$9="Servicios",'3. Información básica proyecto'!$B$7="Transportes",J17=""),'4. Transf riesgo OCULTA'!H18,
IF(AND('3. Información básica proyecto'!$B$9="Servicios",'3. Información básica proyecto'!$B$7="Aguas",J17="Sí"),'4. Transf riesgo OCULTA'!N18,
IF(AND('3. Información básica proyecto'!$B$9="Servicios",'3. Información básica proyecto'!$B$7="Aguas",J17="No"),'4. Transf riesgo OCULTA'!L18,
IF(AND('3. Información básica proyecto'!$B$9="Servicios",'3. Información básica proyecto'!$B$7="Aguas",J17=""),'4. Transf riesgo OCULTA'!L18,
IF(AND('3. Información básica proyecto'!$B$9="Servicios",'3. Información básica proyecto'!$B$7="Otros",J17="Sí"),'4. Transf riesgo OCULTA'!R18,
IF(AND('3. Información básica proyecto'!$B$9="Servicios",'3. Información básica proyecto'!$B$7="Otros",J17="No"),'4. Transf riesgo OCULTA'!P18,
IF(AND('3. Información básica proyecto'!$B$9="Servicios",'3. Información básica proyecto'!$B$7="Otros",J17=""),'4. Transf riesgo OCULTA'!P18,
IF(AND('3. Información básica proyecto'!$B$9="Servicios",'3. Información básica proyecto'!$B$7="Social",J17="Sí"),'4. Transf riesgo OCULTA'!F18,
IF(AND('3. Información básica proyecto'!$B$9="Servicios",'3. Información básica proyecto'!$B$7="Social",J17="No"),'4. Transf riesgo OCULTA'!D18,
'4. Transf riesgo OCULTA'!D18))))))))))))))))))))))))</f>
        <v/>
      </c>
      <c r="E17" s="17" t="str">
        <f>IF(ISBLANK('3. Información básica proyecto'!$B$7),"",
IF(AND('3. Información básica proyecto'!$B$9="Obra",'3. Información básica proyecto'!$B$7="Social",$J17="Sí"),'4. Transf riesgo OCULTA'!G12,
IF(AND('3. Información básica proyecto'!$B$9="Obra",'3. Información básica proyecto'!$B$7="Social",$J17="No"),'4. Transf riesgo OCULTA'!E12,
IF(AND('3. Información básica proyecto'!$B$9="Obra",'3. Información básica proyecto'!$B$7="Social",$J17=""),'4. Transf riesgo OCULTA'!E12,
IF(AND('3. Información básica proyecto'!$B$9="Obra",'3. Información básica proyecto'!$B$7="Transportes",$J17="Sí"),'4. Transf riesgo OCULTA'!K12,
IF(AND('3. Información básica proyecto'!$B$9="Obra",'3. Información básica proyecto'!$B$7="Transportes",$J17="No"),'4. Transf riesgo OCULTA'!I12,
IF(AND('3. Información básica proyecto'!$B$9="Obra",'3. Información básica proyecto'!$B$7="Transportes",$J17=""),'4. Transf riesgo OCULTA'!I12,
IF(AND('3. Información básica proyecto'!$B$9="Obra",'3. Información básica proyecto'!$B$7="Aguas",$J17="Sí"),'4. Transf riesgo OCULTA'!O12,
IF(AND('3. Información básica proyecto'!$B$9="Obra",'3. Información básica proyecto'!$B$7="Aguas",$J17="No"),'4. Transf riesgo OCULTA'!M12,
IF(AND('3. Información básica proyecto'!$B$9="Obra",'3. Información básica proyecto'!$B$7="Aguas",$J17=""),'4. Transf riesgo OCULTA'!M12,
IF(AND('3. Información básica proyecto'!$B$9="Obra",'3. Información básica proyecto'!$B$7="Otros",$J17="Sí"),'4. Transf riesgo OCULTA'!S12,
IF(AND('3. Información básica proyecto'!$B$9="Obra",'3. Información básica proyecto'!$B$7="Otros",$J17="No"),'4. Transf riesgo OCULTA'!Q12,
IF(AND('3. Información básica proyecto'!$B$9="Obra",'3. Información básica proyecto'!$B$7="Otros",$J17=""),'4. Transf riesgo OCULTA'!Q12,
IF(AND('3. Información básica proyecto'!$B$9="Servicios",'3. Información básica proyecto'!$B$7="Transportes",$J17="Sí"),'4. Transf riesgo OCULTA'!K18,
IF(AND('3. Información básica proyecto'!$B$9="Servicios",'3. Información básica proyecto'!$B$7="Transportes",$J17="No"),'4. Transf riesgo OCULTA'!I18,
IF(AND('3. Información básica proyecto'!$B$9="Servicios",'3. Información básica proyecto'!$B$7="Transportes",$J17=""),'4. Transf riesgo OCULTA'!I18,
IF(AND('3. Información básica proyecto'!$B$9="Servicios",'3. Información básica proyecto'!$B$7="Aguas",$J17="Sí"),'4. Transf riesgo OCULTA'!O18,
IF(AND('3. Información básica proyecto'!$B$9="Servicios",'3. Información básica proyecto'!$B$7="Aguas",$J17="No"),'4. Transf riesgo OCULTA'!M18,
IF(AND('3. Información básica proyecto'!$B$9="Servicios",'3. Información básica proyecto'!$B$7="Aguas",$J17=""),'4. Transf riesgo OCULTA'!M18,
IF(AND('3. Información básica proyecto'!$B$9="Servicios",'3. Información básica proyecto'!$B$7="Otros",$J17="Sí"),'4. Transf riesgo OCULTA'!S18,
IF(AND('3. Información básica proyecto'!$B$9="Servicios",'3. Información básica proyecto'!$B$7="Otros",$J17="No"),'4. Transf riesgo OCULTA'!Q18,
IF(AND('3. Información básica proyecto'!$B$9="Servicios",'3. Información básica proyecto'!$B$7="Otros",$J17=""),'4. Transf riesgo OCULTA'!Q18,
IF(AND('3. Información básica proyecto'!$B$9="Servicios",'3. Información básica proyecto'!$B$7="Social",$J17="Sí"),'4. Transf riesgo OCULTA'!G18,
IF(AND('3. Información básica proyecto'!$B$9="Servicios",'3. Información básica proyecto'!$B$7="Social",$J17="No"),'4. Transf riesgo OCULTA'!E18,
'4. Transf riesgo OCULTA'!E18))))))))))))))))))))))))</f>
        <v/>
      </c>
      <c r="F17" s="75" t="str">
        <f>IF(ISBLANK('3. Información básica proyecto'!$B$7),"",
IF(AND('3. Información básica proyecto'!$B$9="Obra",'3. Información básica proyecto'!$B$7="Social"),'4. Transf riesgo OCULTA'!T12,
IF(AND('3. Información básica proyecto'!$B$9="Obra",'3. Información básica proyecto'!$B$7="Transportes"),'4. Transf riesgo OCULTA'!W12,
IF(AND('3. Información básica proyecto'!$B$9="Obra",'3. Información básica proyecto'!$B$7="Aguas"),'4. Transf riesgo OCULTA'!Z12,
IF(AND('3. Información básica proyecto'!$B$9="Obra",'3. Información básica proyecto'!$B$7="Otros"),'4. Transf riesgo OCULTA'!AC12,
IF(AND('3. Información básica proyecto'!$B$9="Servicios",'3. Información básica proyecto'!$B$7="Transportes"),'4. Transf riesgo OCULTA'!W18,
IF(AND('3. Información básica proyecto'!$B$9="Servicios",'3. Información básica proyecto'!$B$7="Aguas"),'4. Transf riesgo OCULTA'!Z18,
IF(AND('3. Información básica proyecto'!$B$9="Servicios",'3. Información básica proyecto'!$B$7="Otros"),'4. Transf riesgo OCULTA'!AC18,
'4. Transf riesgo OCULTA'!T18))))))))</f>
        <v/>
      </c>
      <c r="G17" s="75" t="str">
        <f>IF(ISBLANK('3. Información básica proyecto'!$B$7),"",
IF(AND('3. Información básica proyecto'!$B$9="Obra",'3. Información básica proyecto'!$B$7="Social"),'4. Transf riesgo OCULTA'!U12,
IF(AND('3. Información básica proyecto'!$B$9="Obra",'3. Información básica proyecto'!$B$7="Transportes"),'4. Transf riesgo OCULTA'!X12,
IF(AND('3. Información básica proyecto'!$B$9="Obra",'3. Información básica proyecto'!$B$7="Aguas"),'4. Transf riesgo OCULTA'!AA12,
IF(AND('3. Información básica proyecto'!$B$9="Obra",'3. Información básica proyecto'!$B$7="Otros"),'4. Transf riesgo OCULTA'!AD12,
IF(AND('3. Información básica proyecto'!$B$9="Servicios",'3. Información básica proyecto'!$B$7="Transportes"),'4. Transf riesgo OCULTA'!X18,
IF(AND('3. Información básica proyecto'!$B$9="Servicios",'3. Información básica proyecto'!$B$7="Aguas"),'4. Transf riesgo OCULTA'!AA18,
IF(AND('3. Información básica proyecto'!$B$9="Servicios",'3. Información básica proyecto'!$B$7="Otros"),'4. Transf riesgo OCULTA'!AD18,
'4. Transf riesgo OCULTA'!U18))))))))</f>
        <v/>
      </c>
      <c r="H17" s="75" t="str">
        <f>IF(ISBLANK('3. Información básica proyecto'!$B$7),"",
IF(AND('3. Información básica proyecto'!$B$9="Obra",'3. Información básica proyecto'!$B$7="Social"),'4. Transf riesgo OCULTA'!V12,
IF(AND('3. Información básica proyecto'!$B$9="Obra",'3. Información básica proyecto'!$B$7="Transportes"),'4. Transf riesgo OCULTA'!Y12,
IF(AND('3. Información básica proyecto'!$B$9="Obra",'3. Información básica proyecto'!$B$7="Aguas"),'4. Transf riesgo OCULTA'!AB12,
IF(AND('3. Información básica proyecto'!$B$9="Obra",'3. Información básica proyecto'!$B$7="Otros"),'4. Transf riesgo OCULTA'!AE12,
IF(AND('3. Información básica proyecto'!$B$9="Servicios",'3. Información básica proyecto'!$B$7="Transportes"),'4. Transf riesgo OCULTA'!Y18,
IF(AND('3. Información básica proyecto'!$B$9="Servicios",'3. Información básica proyecto'!$B$7="Aguas"),'4. Transf riesgo OCULTA'!AB18,
IF(AND('3. Información básica proyecto'!$B$9="Servicios",'3. Información básica proyecto'!$B$7="Otros"),'4. Transf riesgo OCULTA'!AE18,
'4. Transf riesgo OCULTA'!V18))))))))</f>
        <v/>
      </c>
      <c r="I17" s="172"/>
      <c r="J17" s="188"/>
      <c r="K17" s="219"/>
      <c r="L17" s="171"/>
      <c r="M17" s="171" cm="1">
        <f t="array" ref="M17">IF(I17="Socio privado",MAX(($M$14:M16)+1),0)</f>
        <v>0</v>
      </c>
      <c r="N17" s="171"/>
      <c r="O17" s="171">
        <v>4</v>
      </c>
      <c r="P17" s="171" t="str" cm="1">
        <f t="array" ref="P17">IFERROR(INDEX($B$14:$B$34,MATCH(O17,$M$14:$M$34,0),0),"")</f>
        <v/>
      </c>
      <c r="Q17" s="171"/>
      <c r="R17" s="171"/>
      <c r="S17" s="171"/>
      <c r="T17" s="171"/>
      <c r="U17" s="171"/>
      <c r="V17" s="171"/>
      <c r="W17" s="171"/>
      <c r="X17" s="171"/>
      <c r="Y17" s="171"/>
    </row>
    <row r="18" spans="1:25" ht="60.95" customHeight="1" x14ac:dyDescent="0.2">
      <c r="A18" s="63" t="str">
        <f>IF(ISBLANK('3. Información básica proyecto'!$B$7),"",
IF('3. Información básica proyecto'!$B$9="Obra",'4. Transf riesgo OCULTA'!A13,'4. Transf riesgo OCULTA'!A20))</f>
        <v/>
      </c>
      <c r="B18" s="66" t="str">
        <f>IF(ISBLANK('3. Información básica proyecto'!$B$7),"",
IF('3. Información básica proyecto'!$B$9="Obra",'4. Transf riesgo OCULTA'!B13,'4. Transf riesgo OCULTA'!B20))</f>
        <v/>
      </c>
      <c r="C18" s="66" t="str">
        <f>IF(ISBLANK('3. Información básica proyecto'!$B$7),"",
IF('3. Información básica proyecto'!$B$9="Obra",'4. Transf riesgo OCULTA'!C13,'4. Transf riesgo OCULTA'!C20))</f>
        <v/>
      </c>
      <c r="D18" s="17" t="str">
        <f>IF(ISBLANK('3. Información básica proyecto'!$B$7),"",
IF(AND('3. Información básica proyecto'!$B$9="Obra",'3. Información básica proyecto'!$B$7="Social",J18="Sí"),'4. Transf riesgo OCULTA'!F13,
IF(AND('3. Información básica proyecto'!$B$9="Obra",'3. Información básica proyecto'!$B$7="Social",J18="No"),'4. Transf riesgo OCULTA'!D13,
IF(AND('3. Información básica proyecto'!$B$9="Obra",'3. Información básica proyecto'!$B$7="Social",J18=""),'4. Transf riesgo OCULTA'!D13,
IF(AND('3. Información básica proyecto'!$B$9="Obra",'3. Información básica proyecto'!$B$7="Transportes",J18="Sí"),'4. Transf riesgo OCULTA'!J13,
IF(AND('3. Información básica proyecto'!$B$9="Obra",'3. Información básica proyecto'!$B$7="Transportes",J18="No"),'4. Transf riesgo OCULTA'!H13,
IF(AND('3. Información básica proyecto'!$B$9="Obra",'3. Información básica proyecto'!$B$7="Transportes",J18=""),'4. Transf riesgo OCULTA'!H13,
IF(AND('3. Información básica proyecto'!$B$9="Obra",'3. Información básica proyecto'!$B$7="Aguas",J18="Sí"),'4. Transf riesgo OCULTA'!N13,
IF(AND('3. Información básica proyecto'!$B$9="Obra",'3. Información básica proyecto'!$B$7="Aguas",J18="No"),'4. Transf riesgo OCULTA'!L13,
IF(AND('3. Información básica proyecto'!$B$9="Obra",'3. Información básica proyecto'!$B$7="Aguas",J18=""),'4. Transf riesgo OCULTA'!L13,
IF(AND('3. Información básica proyecto'!$B$9="Obra",'3. Información básica proyecto'!$B$7="Otros",J18="Sí"),'4. Transf riesgo OCULTA'!R13,
IF(AND('3. Información básica proyecto'!$B$9="Obra",'3. Información básica proyecto'!$B$7="Otros",J18="No"),'4. Transf riesgo OCULTA'!P13,
IF(AND('3. Información básica proyecto'!$B$9="Obra",'3. Información básica proyecto'!$B$7="Otros",J18=""),'4. Transf riesgo OCULTA'!P13,
IF(AND('3. Información básica proyecto'!$B$9="Servicios",'3. Información básica proyecto'!$B$7="Transportes",J18="Sí"),'4. Transf riesgo OCULTA'!J19,
IF(AND('3. Información básica proyecto'!$B$9="Servicios",'3. Información básica proyecto'!$B$7="Transportes",J18="No"),'4. Transf riesgo OCULTA'!H19,
IF(AND('3. Información básica proyecto'!$B$9="Servicios",'3. Información básica proyecto'!$B$7="Transportes",J18=""),'4. Transf riesgo OCULTA'!H19,
IF(AND('3. Información básica proyecto'!$B$9="Servicios",'3. Información básica proyecto'!$B$7="Aguas",J18="Sí"),'4. Transf riesgo OCULTA'!N19,
IF(AND('3. Información básica proyecto'!$B$9="Servicios",'3. Información básica proyecto'!$B$7="Aguas",J18="No"),'4. Transf riesgo OCULTA'!L19,
IF(AND('3. Información básica proyecto'!$B$9="Servicios",'3. Información básica proyecto'!$B$7="Aguas",J18=""),'4. Transf riesgo OCULTA'!L19,
IF(AND('3. Información básica proyecto'!$B$9="Servicios",'3. Información básica proyecto'!$B$7="Otros",J18="Sí"),'4. Transf riesgo OCULTA'!R19,
IF(AND('3. Información básica proyecto'!$B$9="Servicios",'3. Información básica proyecto'!$B$7="Otros",J18="No"),'4. Transf riesgo OCULTA'!P19,
IF(AND('3. Información básica proyecto'!$B$9="Servicios",'3. Información básica proyecto'!$B$7="Otros",J18=""),'4. Transf riesgo OCULTA'!P19,
IF(AND('3. Información básica proyecto'!$B$9="Servicios",'3. Información básica proyecto'!$B$7="Social",J18="Sí"),'4. Transf riesgo OCULTA'!F19,
IF(AND('3. Información básica proyecto'!$B$9="Servicios",'3. Información básica proyecto'!$B$7="Social",J18="No"),'4. Transf riesgo OCULTA'!D19,
'4. Transf riesgo OCULTA'!D19))))))))))))))))))))))))</f>
        <v/>
      </c>
      <c r="E18" s="17" t="str">
        <f>IF(ISBLANK('3. Información básica proyecto'!$B$7),"",
IF(AND('3. Información básica proyecto'!$B$9="Obra",'3. Información básica proyecto'!$B$7="Social",$J18="Sí"),'4. Transf riesgo OCULTA'!G13,
IF(AND('3. Información básica proyecto'!$B$9="Obra",'3. Información básica proyecto'!$B$7="Social",$J18="No"),'4. Transf riesgo OCULTA'!E13,
IF(AND('3. Información básica proyecto'!$B$9="Obra",'3. Información básica proyecto'!$B$7="Social",$J18=""),'4. Transf riesgo OCULTA'!E13,
IF(AND('3. Información básica proyecto'!$B$9="Obra",'3. Información básica proyecto'!$B$7="Transportes",$J18="Sí"),'4. Transf riesgo OCULTA'!K13,
IF(AND('3. Información básica proyecto'!$B$9="Obra",'3. Información básica proyecto'!$B$7="Transportes",$J18="No"),'4. Transf riesgo OCULTA'!I13,
IF(AND('3. Información básica proyecto'!$B$9="Obra",'3. Información básica proyecto'!$B$7="Transportes",$J18=""),'4. Transf riesgo OCULTA'!I13,
IF(AND('3. Información básica proyecto'!$B$9="Obra",'3. Información básica proyecto'!$B$7="Aguas",$J18="Sí"),'4. Transf riesgo OCULTA'!O13,
IF(AND('3. Información básica proyecto'!$B$9="Obra",'3. Información básica proyecto'!$B$7="Aguas",$J18="No"),'4. Transf riesgo OCULTA'!M13,
IF(AND('3. Información básica proyecto'!$B$9="Obra",'3. Información básica proyecto'!$B$7="Aguas",$J18=""),'4. Transf riesgo OCULTA'!M13,
IF(AND('3. Información básica proyecto'!$B$9="Obra",'3. Información básica proyecto'!$B$7="Otros",$J18="Sí"),'4. Transf riesgo OCULTA'!S13,
IF(AND('3. Información básica proyecto'!$B$9="Obra",'3. Información básica proyecto'!$B$7="Otros",$J18="No"),'4. Transf riesgo OCULTA'!Q13,
IF(AND('3. Información básica proyecto'!$B$9="Obra",'3. Información básica proyecto'!$B$7="Otros",$J18=""),'4. Transf riesgo OCULTA'!Q13,
IF(AND('3. Información básica proyecto'!$B$9="Servicios",'3. Información básica proyecto'!$B$7="Transportes",$J18="Sí"),'4. Transf riesgo OCULTA'!K19,
IF(AND('3. Información básica proyecto'!$B$9="Servicios",'3. Información básica proyecto'!$B$7="Transportes",$J18="No"),'4. Transf riesgo OCULTA'!I19,
IF(AND('3. Información básica proyecto'!$B$9="Servicios",'3. Información básica proyecto'!$B$7="Transportes",$J18=""),'4. Transf riesgo OCULTA'!I19,
IF(AND('3. Información básica proyecto'!$B$9="Servicios",'3. Información básica proyecto'!$B$7="Aguas",$J18="Sí"),'4. Transf riesgo OCULTA'!O19,
IF(AND('3. Información básica proyecto'!$B$9="Servicios",'3. Información básica proyecto'!$B$7="Aguas",$J18="No"),'4. Transf riesgo OCULTA'!M19,
IF(AND('3. Información básica proyecto'!$B$9="Servicios",'3. Información básica proyecto'!$B$7="Aguas",$J18=""),'4. Transf riesgo OCULTA'!M19,
IF(AND('3. Información básica proyecto'!$B$9="Servicios",'3. Información básica proyecto'!$B$7="Otros",$J18="Sí"),'4. Transf riesgo OCULTA'!S19,
IF(AND('3. Información básica proyecto'!$B$9="Servicios",'3. Información básica proyecto'!$B$7="Otros",$J18="No"),'4. Transf riesgo OCULTA'!Q19,
IF(AND('3. Información básica proyecto'!$B$9="Servicios",'3. Información básica proyecto'!$B$7="Otros",$J18=""),'4. Transf riesgo OCULTA'!Q19,
IF(AND('3. Información básica proyecto'!$B$9="Servicios",'3. Información básica proyecto'!$B$7="Social",$J18="Sí"),'4. Transf riesgo OCULTA'!G19,
IF(AND('3. Información básica proyecto'!$B$9="Servicios",'3. Información básica proyecto'!$B$7="Social",$J18="No"),'4. Transf riesgo OCULTA'!E19,
'4. Transf riesgo OCULTA'!E19))))))))))))))))))))))))</f>
        <v/>
      </c>
      <c r="F18" s="75" t="str">
        <f>IF(ISBLANK('3. Información básica proyecto'!$B$7),"",
IF(AND('3. Información básica proyecto'!$B$9="Obra",'3. Información básica proyecto'!$B$7="Social"),'4. Transf riesgo OCULTA'!T13,
IF(AND('3. Información básica proyecto'!$B$9="Obra",'3. Información básica proyecto'!$B$7="Transportes"),'4. Transf riesgo OCULTA'!W13,
IF(AND('3. Información básica proyecto'!$B$9="Obra",'3. Información básica proyecto'!$B$7="Aguas"),'4. Transf riesgo OCULTA'!Z13,
IF(AND('3. Información básica proyecto'!$B$9="Obra",'3. Información básica proyecto'!$B$7="Otros"),'4. Transf riesgo OCULTA'!AC13,
IF(AND('3. Información básica proyecto'!$B$9="Servicios",'3. Información básica proyecto'!$B$7="Transportes"),'4. Transf riesgo OCULTA'!W20,
IF(AND('3. Información básica proyecto'!$B$9="Servicios",'3. Información básica proyecto'!$B$7="Aguas"),'4. Transf riesgo OCULTA'!Z20,
IF(AND('3. Información básica proyecto'!$B$9="Servicios",'3. Información básica proyecto'!$B$7="Otros"),'4. Transf riesgo OCULTA'!AC20,
'4. Transf riesgo OCULTA'!T20))))))))</f>
        <v/>
      </c>
      <c r="G18" s="75" t="str">
        <f>IF(ISBLANK('3. Información básica proyecto'!$B$7),"",
IF(AND('3. Información básica proyecto'!$B$9="Obra",'3. Información básica proyecto'!$B$7="Social"),'4. Transf riesgo OCULTA'!U13,
IF(AND('3. Información básica proyecto'!$B$9="Obra",'3. Información básica proyecto'!$B$7="Transportes"),'4. Transf riesgo OCULTA'!X13,
IF(AND('3. Información básica proyecto'!$B$9="Obra",'3. Información básica proyecto'!$B$7="Aguas"),'4. Transf riesgo OCULTA'!AA13,
IF(AND('3. Información básica proyecto'!$B$9="Obra",'3. Información básica proyecto'!$B$7="Otros"),'4. Transf riesgo OCULTA'!AD13,
IF(AND('3. Información básica proyecto'!$B$9="Servicios",'3. Información básica proyecto'!$B$7="Transportes"),'4. Transf riesgo OCULTA'!X20,
IF(AND('3. Información básica proyecto'!$B$9="Servicios",'3. Información básica proyecto'!$B$7="Aguas"),'4. Transf riesgo OCULTA'!AA20,
IF(AND('3. Información básica proyecto'!$B$9="Servicios",'3. Información básica proyecto'!$B$7="Otros"),'4. Transf riesgo OCULTA'!AD20,
'4. Transf riesgo OCULTA'!U20))))))))</f>
        <v/>
      </c>
      <c r="H18" s="75" t="str">
        <f>IF(ISBLANK('3. Información básica proyecto'!$B$7),"",
IF(AND('3. Información básica proyecto'!$B$9="Obra",'3. Información básica proyecto'!$B$7="Social"),'4. Transf riesgo OCULTA'!V13,
IF(AND('3. Información básica proyecto'!$B$9="Obra",'3. Información básica proyecto'!$B$7="Transportes"),'4. Transf riesgo OCULTA'!Y13,
IF(AND('3. Información básica proyecto'!$B$9="Obra",'3. Información básica proyecto'!$B$7="Aguas"),'4. Transf riesgo OCULTA'!AB13,
IF(AND('3. Información básica proyecto'!$B$9="Obra",'3. Información básica proyecto'!$B$7="Otros"),'4. Transf riesgo OCULTA'!AE13,
IF(AND('3. Información básica proyecto'!$B$9="Servicios",'3. Información básica proyecto'!$B$7="Transportes"),'4. Transf riesgo OCULTA'!Y20,
IF(AND('3. Información básica proyecto'!$B$9="Servicios",'3. Información básica proyecto'!$B$7="Aguas"),'4. Transf riesgo OCULTA'!AB20,
IF(AND('3. Información básica proyecto'!$B$9="Servicios",'3. Información básica proyecto'!$B$7="Otros"),'4. Transf riesgo OCULTA'!AE20,
'4. Transf riesgo OCULTA'!V20))))))))</f>
        <v/>
      </c>
      <c r="I18" s="172"/>
      <c r="J18" s="188"/>
      <c r="K18" s="219"/>
      <c r="M18" s="171" cm="1">
        <f t="array" ref="M18">IF(I18="Socio privado",MAX(($M$14:M17)+1),0)</f>
        <v>0</v>
      </c>
      <c r="O18" s="76">
        <v>5</v>
      </c>
      <c r="P18" s="171" t="str" cm="1">
        <f t="array" ref="P18">IFERROR(INDEX($B$14:$B$34,MATCH(O18,$M$14:$M$34,0),0),"")</f>
        <v/>
      </c>
    </row>
    <row r="19" spans="1:25" ht="102.6" customHeight="1" x14ac:dyDescent="0.2">
      <c r="A19" s="63" t="str">
        <f>IF(ISBLANK('3. Información básica proyecto'!$B$7),"",
IF('3. Información básica proyecto'!$B$9="Obra",'4. Transf riesgo OCULTA'!A14,'4. Transf riesgo OCULTA'!A21))</f>
        <v/>
      </c>
      <c r="B19" s="66" t="str">
        <f>IF(ISBLANK('3. Información básica proyecto'!$B$7),"",
IF('3. Información básica proyecto'!$B$9="Obra",'4. Transf riesgo OCULTA'!B14,'4. Transf riesgo OCULTA'!B21))</f>
        <v/>
      </c>
      <c r="C19" s="66" t="str">
        <f>IF(ISBLANK('3. Información básica proyecto'!$B$7),"",
IF('3. Información básica proyecto'!$B$9="Obra",'4. Transf riesgo OCULTA'!C14,'4. Transf riesgo OCULTA'!C21))</f>
        <v/>
      </c>
      <c r="D19" s="17" t="str">
        <f>IF(ISBLANK('3. Información básica proyecto'!$B$7),"",
IF(AND('3. Información básica proyecto'!$B$9="Obra",'3. Información básica proyecto'!$B$7="Social",J19="Sí"),'4. Transf riesgo OCULTA'!F14,
IF(AND('3. Información básica proyecto'!$B$9="Obra",'3. Información básica proyecto'!$B$7="Social",J19="No"),'4. Transf riesgo OCULTA'!D14,
IF(AND('3. Información básica proyecto'!$B$9="Obra",'3. Información básica proyecto'!$B$7="Social",J19=""),'4. Transf riesgo OCULTA'!D14,
IF(AND('3. Información básica proyecto'!$B$9="Obra",'3. Información básica proyecto'!$B$7="Transportes",J19="Sí"),'4. Transf riesgo OCULTA'!J14,
IF(AND('3. Información básica proyecto'!$B$9="Obra",'3. Información básica proyecto'!$B$7="Transportes",J19="No"),'4. Transf riesgo OCULTA'!H14,
IF(AND('3. Información básica proyecto'!$B$9="Obra",'3. Información básica proyecto'!$B$7="Transportes",J19=""),'4. Transf riesgo OCULTA'!H14,
IF(AND('3. Información básica proyecto'!$B$9="Obra",'3. Información básica proyecto'!$B$7="Aguas",J19="Sí"),'4. Transf riesgo OCULTA'!N14,
IF(AND('3. Información básica proyecto'!$B$9="Obra",'3. Información básica proyecto'!$B$7="Aguas",J19="No"),'4. Transf riesgo OCULTA'!L14,
IF(AND('3. Información básica proyecto'!$B$9="Obra",'3. Información básica proyecto'!$B$7="Aguas",J19=""),'4. Transf riesgo OCULTA'!L14,
IF(AND('3. Información básica proyecto'!$B$9="Obra",'3. Información básica proyecto'!$B$7="Otros",J19="Sí"),'4. Transf riesgo OCULTA'!R14,
IF(AND('3. Información básica proyecto'!$B$9="Obra",'3. Información básica proyecto'!$B$7="Otros",J19="No"),'4. Transf riesgo OCULTA'!P14,
IF(AND('3. Información básica proyecto'!$B$9="Obra",'3. Información básica proyecto'!$B$7="Otros",J19=""),'4. Transf riesgo OCULTA'!P14,
IF(AND('3. Información básica proyecto'!$B$9="Servicios",'3. Información básica proyecto'!$B$7="Transportes",J19="Sí"),'4. Transf riesgo OCULTA'!J20,
IF(AND('3. Información básica proyecto'!$B$9="Servicios",'3. Información básica proyecto'!$B$7="Transportes",J19="No"),'4. Transf riesgo OCULTA'!H20,
IF(AND('3. Información básica proyecto'!$B$9="Servicios",'3. Información básica proyecto'!$B$7="Transportes",J19=""),'4. Transf riesgo OCULTA'!H20,
IF(AND('3. Información básica proyecto'!$B$9="Servicios",'3. Información básica proyecto'!$B$7="Aguas",J19="Sí"),'4. Transf riesgo OCULTA'!N20,
IF(AND('3. Información básica proyecto'!$B$9="Servicios",'3. Información básica proyecto'!$B$7="Aguas",J19="No"),'4. Transf riesgo OCULTA'!L20,
IF(AND('3. Información básica proyecto'!$B$9="Servicios",'3. Información básica proyecto'!$B$7="Aguas",J19=""),'4. Transf riesgo OCULTA'!L20,
IF(AND('3. Información básica proyecto'!$B$9="Servicios",'3. Información básica proyecto'!$B$7="Otros",J19="Sí"),'4. Transf riesgo OCULTA'!R20,
IF(AND('3. Información básica proyecto'!$B$9="Servicios",'3. Información básica proyecto'!$B$7="Otros",J19="No"),'4. Transf riesgo OCULTA'!P20,
IF(AND('3. Información básica proyecto'!$B$9="Servicios",'3. Información básica proyecto'!$B$7="Otros",J19=""),'4. Transf riesgo OCULTA'!P20,
IF(AND('3. Información básica proyecto'!$B$9="Servicios",'3. Información básica proyecto'!$B$7="Social",J19="Sí"),'4. Transf riesgo OCULTA'!F20,
IF(AND('3. Información básica proyecto'!$B$9="Servicios",'3. Información básica proyecto'!$B$7="Social",J19="No"),'4. Transf riesgo OCULTA'!D20,
'4. Transf riesgo OCULTA'!D20))))))))))))))))))))))))</f>
        <v/>
      </c>
      <c r="E19" s="17" t="str">
        <f>IF(ISBLANK('3. Información básica proyecto'!$B$7),"",
IF(AND('3. Información básica proyecto'!$B$9="Obra",'3. Información básica proyecto'!$B$7="Social",$J19="Sí"),'4. Transf riesgo OCULTA'!G14,
IF(AND('3. Información básica proyecto'!$B$9="Obra",'3. Información básica proyecto'!$B$7="Social",$J19="No"),'4. Transf riesgo OCULTA'!E14,
IF(AND('3. Información básica proyecto'!$B$9="Obra",'3. Información básica proyecto'!$B$7="Social",$J19=""),'4. Transf riesgo OCULTA'!E14,
IF(AND('3. Información básica proyecto'!$B$9="Obra",'3. Información básica proyecto'!$B$7="Transportes",$J19="Sí"),'4. Transf riesgo OCULTA'!K14,
IF(AND('3. Información básica proyecto'!$B$9="Obra",'3. Información básica proyecto'!$B$7="Transportes",$J19="No"),'4. Transf riesgo OCULTA'!I14,
IF(AND('3. Información básica proyecto'!$B$9="Obra",'3. Información básica proyecto'!$B$7="Transportes",$J19=""),'4. Transf riesgo OCULTA'!I14,
IF(AND('3. Información básica proyecto'!$B$9="Obra",'3. Información básica proyecto'!$B$7="Aguas",$J19="Sí"),'4. Transf riesgo OCULTA'!O14,
IF(AND('3. Información básica proyecto'!$B$9="Obra",'3. Información básica proyecto'!$B$7="Aguas",$J19="No"),'4. Transf riesgo OCULTA'!M14,
IF(AND('3. Información básica proyecto'!$B$9="Obra",'3. Información básica proyecto'!$B$7="Aguas",$J19=""),'4. Transf riesgo OCULTA'!M14,
IF(AND('3. Información básica proyecto'!$B$9="Obra",'3. Información básica proyecto'!$B$7="Otros",$J19="Sí"),'4. Transf riesgo OCULTA'!S14,
IF(AND('3. Información básica proyecto'!$B$9="Obra",'3. Información básica proyecto'!$B$7="Otros",$J19="No"),'4. Transf riesgo OCULTA'!Q14,
IF(AND('3. Información básica proyecto'!$B$9="Obra",'3. Información básica proyecto'!$B$7="Otros",$J19=""),'4. Transf riesgo OCULTA'!Q14,
IF(AND('3. Información básica proyecto'!$B$9="Servicios",'3. Información básica proyecto'!$B$7="Transportes",$J19="Sí"),'4. Transf riesgo OCULTA'!K20,
IF(AND('3. Información básica proyecto'!$B$9="Servicios",'3. Información básica proyecto'!$B$7="Transportes",$J19="No"),'4. Transf riesgo OCULTA'!I20,
IF(AND('3. Información básica proyecto'!$B$9="Servicios",'3. Información básica proyecto'!$B$7="Transportes",$J19=""),'4. Transf riesgo OCULTA'!I20,
IF(AND('3. Información básica proyecto'!$B$9="Servicios",'3. Información básica proyecto'!$B$7="Aguas",$J19="Sí"),'4. Transf riesgo OCULTA'!O20,
IF(AND('3. Información básica proyecto'!$B$9="Servicios",'3. Información básica proyecto'!$B$7="Aguas",$J19="No"),'4. Transf riesgo OCULTA'!M20,
IF(AND('3. Información básica proyecto'!$B$9="Servicios",'3. Información básica proyecto'!$B$7="Aguas",$J19=""),'4. Transf riesgo OCULTA'!M20,
IF(AND('3. Información básica proyecto'!$B$9="Servicios",'3. Información básica proyecto'!$B$7="Otros",$J19="Sí"),'4. Transf riesgo OCULTA'!S20,
IF(AND('3. Información básica proyecto'!$B$9="Servicios",'3. Información básica proyecto'!$B$7="Otros",$J19="No"),'4. Transf riesgo OCULTA'!Q20,
IF(AND('3. Información básica proyecto'!$B$9="Servicios",'3. Información básica proyecto'!$B$7="Otros",$J19=""),'4. Transf riesgo OCULTA'!Q20,
IF(AND('3. Información básica proyecto'!$B$9="Servicios",'3. Información básica proyecto'!$B$7="Social",$J19="Sí"),'4. Transf riesgo OCULTA'!G20,
IF(AND('3. Información básica proyecto'!$B$9="Servicios",'3. Información básica proyecto'!$B$7="Social",$J19="No"),'4. Transf riesgo OCULTA'!E20,
'4. Transf riesgo OCULTA'!E20))))))))))))))))))))))))</f>
        <v/>
      </c>
      <c r="F19" s="75" t="str">
        <f>IF(ISBLANK('3. Información básica proyecto'!$B$7),"",
IF(AND('3. Información básica proyecto'!$B$9="Obra",'3. Información básica proyecto'!$B$7="Social"),'4. Transf riesgo OCULTA'!T14,
IF(AND('3. Información básica proyecto'!$B$9="Obra",'3. Información básica proyecto'!$B$7="Transportes"),'4. Transf riesgo OCULTA'!W14,
IF(AND('3. Información básica proyecto'!$B$9="Obra",'3. Información básica proyecto'!$B$7="Aguas"),'4. Transf riesgo OCULTA'!Z14,
IF(AND('3. Información básica proyecto'!$B$9="Obra",'3. Información básica proyecto'!$B$7="Otros"),'4. Transf riesgo OCULTA'!AC14,
IF(AND('3. Información básica proyecto'!$B$9="Servicios",'3. Información básica proyecto'!$B$7="Transportes"),'4. Transf riesgo OCULTA'!W21,
IF(AND('3. Información básica proyecto'!$B$9="Servicios",'3. Información básica proyecto'!$B$7="Aguas"),'4. Transf riesgo OCULTA'!Z21,
IF(AND('3. Información básica proyecto'!$B$9="Servicios",'3. Información básica proyecto'!$B$7="Otros"),'4. Transf riesgo OCULTA'!AC21,
'4. Transf riesgo OCULTA'!T21))))))))</f>
        <v/>
      </c>
      <c r="G19" s="75" t="str">
        <f>IF(ISBLANK('3. Información básica proyecto'!$B$7),"",
IF(AND('3. Información básica proyecto'!$B$9="Obra",'3. Información básica proyecto'!$B$7="Social"),'4. Transf riesgo OCULTA'!U14,
IF(AND('3. Información básica proyecto'!$B$9="Obra",'3. Información básica proyecto'!$B$7="Transportes"),'4. Transf riesgo OCULTA'!X14,
IF(AND('3. Información básica proyecto'!$B$9="Obra",'3. Información básica proyecto'!$B$7="Aguas"),'4. Transf riesgo OCULTA'!AA14,
IF(AND('3. Información básica proyecto'!$B$9="Obra",'3. Información básica proyecto'!$B$7="Otros"),'4. Transf riesgo OCULTA'!AD14,
IF(AND('3. Información básica proyecto'!$B$9="Servicios",'3. Información básica proyecto'!$B$7="Transportes"),'4. Transf riesgo OCULTA'!X21,
IF(AND('3. Información básica proyecto'!$B$9="Servicios",'3. Información básica proyecto'!$B$7="Aguas"),'4. Transf riesgo OCULTA'!AA21,
IF(AND('3. Información básica proyecto'!$B$9="Servicios",'3. Información básica proyecto'!$B$7="Otros"),'4. Transf riesgo OCULTA'!AD21,
'4. Transf riesgo OCULTA'!U21))))))))</f>
        <v/>
      </c>
      <c r="H19" s="75" t="str">
        <f>IF(ISBLANK('3. Información básica proyecto'!$B$7),"",
IF(AND('3. Información básica proyecto'!$B$9="Obra",'3. Información básica proyecto'!$B$7="Social"),'4. Transf riesgo OCULTA'!V14,
IF(AND('3. Información básica proyecto'!$B$9="Obra",'3. Información básica proyecto'!$B$7="Transportes"),'4. Transf riesgo OCULTA'!Y14,
IF(AND('3. Información básica proyecto'!$B$9="Obra",'3. Información básica proyecto'!$B$7="Aguas"),'4. Transf riesgo OCULTA'!AB14,
IF(AND('3. Información básica proyecto'!$B$9="Obra",'3. Información básica proyecto'!$B$7="Otros"),'4. Transf riesgo OCULTA'!AE14,
IF(AND('3. Información básica proyecto'!$B$9="Servicios",'3. Información básica proyecto'!$B$7="Transportes"),'4. Transf riesgo OCULTA'!Y21,
IF(AND('3. Información básica proyecto'!$B$9="Servicios",'3. Información básica proyecto'!$B$7="Aguas"),'4. Transf riesgo OCULTA'!AB21,
IF(AND('3. Información básica proyecto'!$B$9="Servicios",'3. Información básica proyecto'!$B$7="Otros"),'4. Transf riesgo OCULTA'!AE21,
'4. Transf riesgo OCULTA'!V21))))))))</f>
        <v/>
      </c>
      <c r="I19" s="172"/>
      <c r="J19" s="188"/>
      <c r="K19" s="219"/>
      <c r="M19" s="171" cm="1">
        <f t="array" ref="M19">IF(I19="Socio privado",MAX(($M$14:M18)+1),0)</f>
        <v>0</v>
      </c>
      <c r="O19" s="76">
        <v>6</v>
      </c>
      <c r="P19" s="171" t="str" cm="1">
        <f t="array" ref="P19">IFERROR(INDEX($B$14:$B$34,MATCH(O19,$M$14:$M$34,0),0),"")</f>
        <v/>
      </c>
    </row>
    <row r="20" spans="1:25" ht="64.5" customHeight="1" x14ac:dyDescent="0.2">
      <c r="A20" s="63" t="str">
        <f>IF(ISBLANK('3. Información básica proyecto'!$B$7),"",
IF('3. Información básica proyecto'!$B$9="Obra",'4. Transf riesgo OCULTA'!A15,'4. Transf riesgo OCULTA'!A22))</f>
        <v/>
      </c>
      <c r="B20" s="66" t="str">
        <f>IF(ISBLANK('3. Información básica proyecto'!$B$7),"",
IF('3. Información básica proyecto'!$B$9="Obra",'4. Transf riesgo OCULTA'!B15,'4. Transf riesgo OCULTA'!B22))</f>
        <v/>
      </c>
      <c r="C20" s="66" t="str">
        <f>IF(ISBLANK('3. Información básica proyecto'!$B$7),"",
IF('3. Información básica proyecto'!$B$9="Obra",'4. Transf riesgo OCULTA'!C15,'4. Transf riesgo OCULTA'!C22))</f>
        <v/>
      </c>
      <c r="D20" s="17" t="str">
        <f>IF(ISBLANK('3. Información básica proyecto'!$B$7),"",
IF(AND('3. Información básica proyecto'!$B$9="Obra",'3. Información básica proyecto'!$B$7="Social",J20="Sí"),'4. Transf riesgo OCULTA'!F15,
IF(AND('3. Información básica proyecto'!$B$9="Obra",'3. Información básica proyecto'!$B$7="Social",J20="No"),'4. Transf riesgo OCULTA'!D15,
IF(AND('3. Información básica proyecto'!$B$9="Obra",'3. Información básica proyecto'!$B$7="Social",J20=""),'4. Transf riesgo OCULTA'!D15,
IF(AND('3. Información básica proyecto'!$B$9="Obra",'3. Información básica proyecto'!$B$7="Transportes",J20="Sí"),'4. Transf riesgo OCULTA'!J15,
IF(AND('3. Información básica proyecto'!$B$9="Obra",'3. Información básica proyecto'!$B$7="Transportes",J20="No"),'4. Transf riesgo OCULTA'!H15,
IF(AND('3. Información básica proyecto'!$B$9="Obra",'3. Información básica proyecto'!$B$7="Transportes",J20=""),'4. Transf riesgo OCULTA'!H15,
IF(AND('3. Información básica proyecto'!$B$9="Obra",'3. Información básica proyecto'!$B$7="Aguas",J20="Sí"),'4. Transf riesgo OCULTA'!N15,
IF(AND('3. Información básica proyecto'!$B$9="Obra",'3. Información básica proyecto'!$B$7="Aguas",J20="No"),'4. Transf riesgo OCULTA'!L15,
IF(AND('3. Información básica proyecto'!$B$9="Obra",'3. Información básica proyecto'!$B$7="Aguas",J20=""),'4. Transf riesgo OCULTA'!L15,
IF(AND('3. Información básica proyecto'!$B$9="Obra",'3. Información básica proyecto'!$B$7="Otros",J20="Sí"),'4. Transf riesgo OCULTA'!R15,
IF(AND('3. Información básica proyecto'!$B$9="Obra",'3. Información básica proyecto'!$B$7="Otros",J20="No"),'4. Transf riesgo OCULTA'!P15,
IF(AND('3. Información básica proyecto'!$B$9="Obra",'3. Información básica proyecto'!$B$7="Otros",J20=""),'4. Transf riesgo OCULTA'!P15,
IF(AND('3. Información básica proyecto'!$B$9="Servicios",'3. Información básica proyecto'!$B$7="Transportes",J20="Sí"),'4. Transf riesgo OCULTA'!J21,
IF(AND('3. Información básica proyecto'!$B$9="Servicios",'3. Información básica proyecto'!$B$7="Transportes",J20="No"),'4. Transf riesgo OCULTA'!H21,
IF(AND('3. Información básica proyecto'!$B$9="Servicios",'3. Información básica proyecto'!$B$7="Transportes",J20=""),'4. Transf riesgo OCULTA'!H21,
IF(AND('3. Información básica proyecto'!$B$9="Servicios",'3. Información básica proyecto'!$B$7="Aguas",J20="Sí"),'4. Transf riesgo OCULTA'!N21,
IF(AND('3. Información básica proyecto'!$B$9="Servicios",'3. Información básica proyecto'!$B$7="Aguas",J20="No"),'4. Transf riesgo OCULTA'!L21,
IF(AND('3. Información básica proyecto'!$B$9="Servicios",'3. Información básica proyecto'!$B$7="Aguas",J20=""),'4. Transf riesgo OCULTA'!L21,
IF(AND('3. Información básica proyecto'!$B$9="Servicios",'3. Información básica proyecto'!$B$7="Otros",J20="Sí"),'4. Transf riesgo OCULTA'!R21,
IF(AND('3. Información básica proyecto'!$B$9="Servicios",'3. Información básica proyecto'!$B$7="Otros",J20="No"),'4. Transf riesgo OCULTA'!P21,
IF(AND('3. Información básica proyecto'!$B$9="Servicios",'3. Información básica proyecto'!$B$7="Otros",J20=""),'4. Transf riesgo OCULTA'!P21,
IF(AND('3. Información básica proyecto'!$B$9="Servicios",'3. Información básica proyecto'!$B$7="Social",J20="Sí"),'4. Transf riesgo OCULTA'!F21,
IF(AND('3. Información básica proyecto'!$B$9="Servicios",'3. Información básica proyecto'!$B$7="Social",J20="No"),'4. Transf riesgo OCULTA'!D21,
'4. Transf riesgo OCULTA'!D21))))))))))))))))))))))))</f>
        <v/>
      </c>
      <c r="E20" s="17" t="str">
        <f>IF(ISBLANK('3. Información básica proyecto'!$B$7),"",
IF(AND('3. Información básica proyecto'!$B$9="Obra",'3. Información básica proyecto'!$B$7="Social",$J20="Sí"),'4. Transf riesgo OCULTA'!G15,
IF(AND('3. Información básica proyecto'!$B$9="Obra",'3. Información básica proyecto'!$B$7="Social",$J20="No"),'4. Transf riesgo OCULTA'!E15,
IF(AND('3. Información básica proyecto'!$B$9="Obra",'3. Información básica proyecto'!$B$7="Social",$J20=""),'4. Transf riesgo OCULTA'!E15,
IF(AND('3. Información básica proyecto'!$B$9="Obra",'3. Información básica proyecto'!$B$7="Transportes",$J20="Sí"),'4. Transf riesgo OCULTA'!K15,
IF(AND('3. Información básica proyecto'!$B$9="Obra",'3. Información básica proyecto'!$B$7="Transportes",$J20="No"),'4. Transf riesgo OCULTA'!I15,
IF(AND('3. Información básica proyecto'!$B$9="Obra",'3. Información básica proyecto'!$B$7="Transportes",$J20=""),'4. Transf riesgo OCULTA'!I15,
IF(AND('3. Información básica proyecto'!$B$9="Obra",'3. Información básica proyecto'!$B$7="Aguas",$J20="Sí"),'4. Transf riesgo OCULTA'!O15,
IF(AND('3. Información básica proyecto'!$B$9="Obra",'3. Información básica proyecto'!$B$7="Aguas",$J20="No"),'4. Transf riesgo OCULTA'!M15,
IF(AND('3. Información básica proyecto'!$B$9="Obra",'3. Información básica proyecto'!$B$7="Aguas",$J20=""),'4. Transf riesgo OCULTA'!M15,
IF(AND('3. Información básica proyecto'!$B$9="Obra",'3. Información básica proyecto'!$B$7="Otros",$J20="Sí"),'4. Transf riesgo OCULTA'!S15,
IF(AND('3. Información básica proyecto'!$B$9="Obra",'3. Información básica proyecto'!$B$7="Otros",$J20="No"),'4. Transf riesgo OCULTA'!Q15,
IF(AND('3. Información básica proyecto'!$B$9="Obra",'3. Información básica proyecto'!$B$7="Otros",$J20=""),'4. Transf riesgo OCULTA'!Q15,
IF(AND('3. Información básica proyecto'!$B$9="Servicios",'3. Información básica proyecto'!$B$7="Transportes",$J20="Sí"),'4. Transf riesgo OCULTA'!K21,
IF(AND('3. Información básica proyecto'!$B$9="Servicios",'3. Información básica proyecto'!$B$7="Transportes",$J20="No"),'4. Transf riesgo OCULTA'!I21,
IF(AND('3. Información básica proyecto'!$B$9="Servicios",'3. Información básica proyecto'!$B$7="Transportes",$J20=""),'4. Transf riesgo OCULTA'!I21,
IF(AND('3. Información básica proyecto'!$B$9="Servicios",'3. Información básica proyecto'!$B$7="Aguas",$J20="Sí"),'4. Transf riesgo OCULTA'!O21,
IF(AND('3. Información básica proyecto'!$B$9="Servicios",'3. Información básica proyecto'!$B$7="Aguas",$J20="No"),'4. Transf riesgo OCULTA'!M21,
IF(AND('3. Información básica proyecto'!$B$9="Servicios",'3. Información básica proyecto'!$B$7="Aguas",$J20=""),'4. Transf riesgo OCULTA'!M21,
IF(AND('3. Información básica proyecto'!$B$9="Servicios",'3. Información básica proyecto'!$B$7="Otros",$J20="Sí"),'4. Transf riesgo OCULTA'!S21,
IF(AND('3. Información básica proyecto'!$B$9="Servicios",'3. Información básica proyecto'!$B$7="Otros",$J20="No"),'4. Transf riesgo OCULTA'!Q21,
IF(AND('3. Información básica proyecto'!$B$9="Servicios",'3. Información básica proyecto'!$B$7="Otros",$J20=""),'4. Transf riesgo OCULTA'!Q21,
IF(AND('3. Información básica proyecto'!$B$9="Servicios",'3. Información básica proyecto'!$B$7="Social",$J20="Sí"),'4. Transf riesgo OCULTA'!G21,
IF(AND('3. Información básica proyecto'!$B$9="Servicios",'3. Información básica proyecto'!$B$7="Social",$J20="No"),'4. Transf riesgo OCULTA'!E21,
'4. Transf riesgo OCULTA'!E21))))))))))))))))))))))))</f>
        <v/>
      </c>
      <c r="F20" s="75" t="str">
        <f>IF(ISBLANK('3. Información básica proyecto'!$B$7),"",
IF(AND('3. Información básica proyecto'!$B$9="Obra",'3. Información básica proyecto'!$B$7="Social"),'4. Transf riesgo OCULTA'!T15,
IF(AND('3. Información básica proyecto'!$B$9="Obra",'3. Información básica proyecto'!$B$7="Transportes"),'4. Transf riesgo OCULTA'!W15,
IF(AND('3. Información básica proyecto'!$B$9="Obra",'3. Información básica proyecto'!$B$7="Aguas"),'4. Transf riesgo OCULTA'!Z15,
IF(AND('3. Información básica proyecto'!$B$9="Obra",'3. Información básica proyecto'!$B$7="Otros"),'4. Transf riesgo OCULTA'!AC15,
IF(AND('3. Información básica proyecto'!$B$9="Servicios",'3. Información básica proyecto'!$B$7="Transportes"),'4. Transf riesgo OCULTA'!W22,
IF(AND('3. Información básica proyecto'!$B$9="Servicios",'3. Información básica proyecto'!$B$7="Aguas"),'4. Transf riesgo OCULTA'!Z22,
IF(AND('3. Información básica proyecto'!$B$9="Servicios",'3. Información básica proyecto'!$B$7="Otros"),'4. Transf riesgo OCULTA'!AC22,
'4. Transf riesgo OCULTA'!T22))))))))</f>
        <v/>
      </c>
      <c r="G20" s="75" t="str">
        <f>IF(ISBLANK('3. Información básica proyecto'!$B$7),"",
IF(AND('3. Información básica proyecto'!$B$9="Obra",'3. Información básica proyecto'!$B$7="Social"),'4. Transf riesgo OCULTA'!U15,
IF(AND('3. Información básica proyecto'!$B$9="Obra",'3. Información básica proyecto'!$B$7="Transportes"),'4. Transf riesgo OCULTA'!X15,
IF(AND('3. Información básica proyecto'!$B$9="Obra",'3. Información básica proyecto'!$B$7="Aguas"),'4. Transf riesgo OCULTA'!AA15,
IF(AND('3. Información básica proyecto'!$B$9="Obra",'3. Información básica proyecto'!$B$7="Otros"),'4. Transf riesgo OCULTA'!AD15,
IF(AND('3. Información básica proyecto'!$B$9="Servicios",'3. Información básica proyecto'!$B$7="Transportes"),'4. Transf riesgo OCULTA'!X22,
IF(AND('3. Información básica proyecto'!$B$9="Servicios",'3. Información básica proyecto'!$B$7="Aguas"),'4. Transf riesgo OCULTA'!AA22,
IF(AND('3. Información básica proyecto'!$B$9="Servicios",'3. Información básica proyecto'!$B$7="Otros"),'4. Transf riesgo OCULTA'!AD22,
'4. Transf riesgo OCULTA'!U22))))))))</f>
        <v/>
      </c>
      <c r="H20" s="75" t="str">
        <f>IF(ISBLANK('3. Información básica proyecto'!$B$7),"",
IF(AND('3. Información básica proyecto'!$B$9="Obra",'3. Información básica proyecto'!$B$7="Social"),'4. Transf riesgo OCULTA'!V15,
IF(AND('3. Información básica proyecto'!$B$9="Obra",'3. Información básica proyecto'!$B$7="Transportes"),'4. Transf riesgo OCULTA'!Y15,
IF(AND('3. Información básica proyecto'!$B$9="Obra",'3. Información básica proyecto'!$B$7="Aguas"),'4. Transf riesgo OCULTA'!AB15,
IF(AND('3. Información básica proyecto'!$B$9="Obra",'3. Información básica proyecto'!$B$7="Otros"),'4. Transf riesgo OCULTA'!AE15,
IF(AND('3. Información básica proyecto'!$B$9="Servicios",'3. Información básica proyecto'!$B$7="Transportes"),'4. Transf riesgo OCULTA'!Y22,
IF(AND('3. Información básica proyecto'!$B$9="Servicios",'3. Información básica proyecto'!$B$7="Aguas"),'4. Transf riesgo OCULTA'!AB22,
IF(AND('3. Información básica proyecto'!$B$9="Servicios",'3. Información básica proyecto'!$B$7="Otros"),'4. Transf riesgo OCULTA'!AE22,
'4. Transf riesgo OCULTA'!V22))))))))</f>
        <v/>
      </c>
      <c r="I20" s="172"/>
      <c r="J20" s="188"/>
      <c r="K20" s="219"/>
      <c r="M20" s="171" cm="1">
        <f t="array" ref="M20">IF(I20="Socio privado",MAX(($M$14:M19)+1),0)</f>
        <v>0</v>
      </c>
      <c r="O20" s="76">
        <v>7</v>
      </c>
      <c r="P20" s="171" t="str" cm="1">
        <f t="array" ref="P20">IFERROR(INDEX($B$14:$B$34,MATCH(O20,$M$14:$M$34,0),0),"")</f>
        <v/>
      </c>
    </row>
    <row r="21" spans="1:25" ht="108.6" customHeight="1" x14ac:dyDescent="0.2">
      <c r="A21" s="63" t="str">
        <f>IF(ISBLANK('3. Información básica proyecto'!$B$7),"",
IF('3. Información básica proyecto'!$B$9="Obra",'4. Transf riesgo OCULTA'!A16,'4. Transf riesgo OCULTA'!A23))</f>
        <v/>
      </c>
      <c r="B21" s="66" t="str">
        <f>IF(ISBLANK('3. Información básica proyecto'!$B$7),"",
IF('3. Información básica proyecto'!$B$9="Obra",'4. Transf riesgo OCULTA'!B16,'4. Transf riesgo OCULTA'!B23))</f>
        <v/>
      </c>
      <c r="C21" s="66" t="str">
        <f>IF(ISBLANK('3. Información básica proyecto'!$B$7),"",
IF('3. Información básica proyecto'!$B$9="Obra",'4. Transf riesgo OCULTA'!C16,'4. Transf riesgo OCULTA'!C23))</f>
        <v/>
      </c>
      <c r="D21" s="17" t="str">
        <f>IF(ISBLANK('3. Información básica proyecto'!$B$7),"",
IF(AND('3. Información básica proyecto'!$B$9="Obra",'3. Información básica proyecto'!$B$7="Social",J21="Sí"),'4. Transf riesgo OCULTA'!F16,
IF(AND('3. Información básica proyecto'!$B$9="Obra",'3. Información básica proyecto'!$B$7="Social",J21="No"),'4. Transf riesgo OCULTA'!D16,
IF(AND('3. Información básica proyecto'!$B$9="Obra",'3. Información básica proyecto'!$B$7="Social",J21=""),'4. Transf riesgo OCULTA'!D16,
IF(AND('3. Información básica proyecto'!$B$9="Obra",'3. Información básica proyecto'!$B$7="Transportes",J21="Sí"),'4. Transf riesgo OCULTA'!J16,
IF(AND('3. Información básica proyecto'!$B$9="Obra",'3. Información básica proyecto'!$B$7="Transportes",J21="No"),'4. Transf riesgo OCULTA'!H16,
IF(AND('3. Información básica proyecto'!$B$9="Obra",'3. Información básica proyecto'!$B$7="Transportes",J21=""),'4. Transf riesgo OCULTA'!H16,
IF(AND('3. Información básica proyecto'!$B$9="Obra",'3. Información básica proyecto'!$B$7="Aguas",J21="Sí"),'4. Transf riesgo OCULTA'!N16,
IF(AND('3. Información básica proyecto'!$B$9="Obra",'3. Información básica proyecto'!$B$7="Aguas",J21="No"),'4. Transf riesgo OCULTA'!L16,
IF(AND('3. Información básica proyecto'!$B$9="Obra",'3. Información básica proyecto'!$B$7="Aguas",J21=""),'4. Transf riesgo OCULTA'!L16,
IF(AND('3. Información básica proyecto'!$B$9="Obra",'3. Información básica proyecto'!$B$7="Otros",J21="Sí"),'4. Transf riesgo OCULTA'!R16,
IF(AND('3. Información básica proyecto'!$B$9="Obra",'3. Información básica proyecto'!$B$7="Otros",J21="No"),'4. Transf riesgo OCULTA'!P16,
IF(AND('3. Información básica proyecto'!$B$9="Obra",'3. Información básica proyecto'!$B$7="Otros",J21=""),'4. Transf riesgo OCULTA'!P16,
IF(AND('3. Información básica proyecto'!$B$9="Servicios",'3. Información básica proyecto'!$B$7="Transportes",J21="Sí"),'4. Transf riesgo OCULTA'!J22,
IF(AND('3. Información básica proyecto'!$B$9="Servicios",'3. Información básica proyecto'!$B$7="Transportes",J21="No"),'4. Transf riesgo OCULTA'!H22,
IF(AND('3. Información básica proyecto'!$B$9="Servicios",'3. Información básica proyecto'!$B$7="Transportes",J21=""),'4. Transf riesgo OCULTA'!H22,
IF(AND('3. Información básica proyecto'!$B$9="Servicios",'3. Información básica proyecto'!$B$7="Aguas",J21="Sí"),'4. Transf riesgo OCULTA'!N22,
IF(AND('3. Información básica proyecto'!$B$9="Servicios",'3. Información básica proyecto'!$B$7="Aguas",J21="No"),'4. Transf riesgo OCULTA'!L22,
IF(AND('3. Información básica proyecto'!$B$9="Servicios",'3. Información básica proyecto'!$B$7="Aguas",J21=""),'4. Transf riesgo OCULTA'!L22,
IF(AND('3. Información básica proyecto'!$B$9="Servicios",'3. Información básica proyecto'!$B$7="Otros",J21="Sí"),'4. Transf riesgo OCULTA'!R22,
IF(AND('3. Información básica proyecto'!$B$9="Servicios",'3. Información básica proyecto'!$B$7="Otros",J21="No"),'4. Transf riesgo OCULTA'!P22,
IF(AND('3. Información básica proyecto'!$B$9="Servicios",'3. Información básica proyecto'!$B$7="Otros",J21=""),'4. Transf riesgo OCULTA'!P22,
IF(AND('3. Información básica proyecto'!$B$9="Servicios",'3. Información básica proyecto'!$B$7="Social",J21="Sí"),'4. Transf riesgo OCULTA'!F22,
IF(AND('3. Información básica proyecto'!$B$9="Servicios",'3. Información básica proyecto'!$B$7="Social",J21="No"),'4. Transf riesgo OCULTA'!D22,
'4. Transf riesgo OCULTA'!D22))))))))))))))))))))))))</f>
        <v/>
      </c>
      <c r="E21" s="17" t="str">
        <f>IF(ISBLANK('3. Información básica proyecto'!$B$7),"",
IF(AND('3. Información básica proyecto'!$B$9="Obra",'3. Información básica proyecto'!$B$7="Social",$J21="Sí"),'4. Transf riesgo OCULTA'!G16,
IF(AND('3. Información básica proyecto'!$B$9="Obra",'3. Información básica proyecto'!$B$7="Social",$J21="No"),'4. Transf riesgo OCULTA'!E16,
IF(AND('3. Información básica proyecto'!$B$9="Obra",'3. Información básica proyecto'!$B$7="Social",$J21=""),'4. Transf riesgo OCULTA'!E16,
IF(AND('3. Información básica proyecto'!$B$9="Obra",'3. Información básica proyecto'!$B$7="Transportes",$J21="Sí"),'4. Transf riesgo OCULTA'!K16,
IF(AND('3. Información básica proyecto'!$B$9="Obra",'3. Información básica proyecto'!$B$7="Transportes",$J21="No"),'4. Transf riesgo OCULTA'!I16,
IF(AND('3. Información básica proyecto'!$B$9="Obra",'3. Información básica proyecto'!$B$7="Transportes",$J21=""),'4. Transf riesgo OCULTA'!I16,
IF(AND('3. Información básica proyecto'!$B$9="Obra",'3. Información básica proyecto'!$B$7="Aguas",$J21="Sí"),'4. Transf riesgo OCULTA'!O16,
IF(AND('3. Información básica proyecto'!$B$9="Obra",'3. Información básica proyecto'!$B$7="Aguas",$J21="No"),'4. Transf riesgo OCULTA'!M16,
IF(AND('3. Información básica proyecto'!$B$9="Obra",'3. Información básica proyecto'!$B$7="Aguas",$J21=""),'4. Transf riesgo OCULTA'!M16,
IF(AND('3. Información básica proyecto'!$B$9="Obra",'3. Información básica proyecto'!$B$7="Otros",$J21="Sí"),'4. Transf riesgo OCULTA'!S16,
IF(AND('3. Información básica proyecto'!$B$9="Obra",'3. Información básica proyecto'!$B$7="Otros",$J21="No"),'4. Transf riesgo OCULTA'!Q16,
IF(AND('3. Información básica proyecto'!$B$9="Obra",'3. Información básica proyecto'!$B$7="Otros",$J21=""),'4. Transf riesgo OCULTA'!Q16,
IF(AND('3. Información básica proyecto'!$B$9="Servicios",'3. Información básica proyecto'!$B$7="Transportes",$J21="Sí"),'4. Transf riesgo OCULTA'!K22,
IF(AND('3. Información básica proyecto'!$B$9="Servicios",'3. Información básica proyecto'!$B$7="Transportes",$J21="No"),'4. Transf riesgo OCULTA'!I22,
IF(AND('3. Información básica proyecto'!$B$9="Servicios",'3. Información básica proyecto'!$B$7="Transportes",$J21=""),'4. Transf riesgo OCULTA'!I22,
IF(AND('3. Información básica proyecto'!$B$9="Servicios",'3. Información básica proyecto'!$B$7="Aguas",$J21="Sí"),'4. Transf riesgo OCULTA'!O22,
IF(AND('3. Información básica proyecto'!$B$9="Servicios",'3. Información básica proyecto'!$B$7="Aguas",$J21="No"),'4. Transf riesgo OCULTA'!M22,
IF(AND('3. Información básica proyecto'!$B$9="Servicios",'3. Información básica proyecto'!$B$7="Aguas",$J21=""),'4. Transf riesgo OCULTA'!M22,
IF(AND('3. Información básica proyecto'!$B$9="Servicios",'3. Información básica proyecto'!$B$7="Otros",$J21="Sí"),'4. Transf riesgo OCULTA'!S22,
IF(AND('3. Información básica proyecto'!$B$9="Servicios",'3. Información básica proyecto'!$B$7="Otros",$J21="No"),'4. Transf riesgo OCULTA'!Q22,
IF(AND('3. Información básica proyecto'!$B$9="Servicios",'3. Información básica proyecto'!$B$7="Otros",$J21=""),'4. Transf riesgo OCULTA'!Q22,
IF(AND('3. Información básica proyecto'!$B$9="Servicios",'3. Información básica proyecto'!$B$7="Social",$J21="Sí"),'4. Transf riesgo OCULTA'!G22,
IF(AND('3. Información básica proyecto'!$B$9="Servicios",'3. Información básica proyecto'!$B$7="Social",$J21="No"),'4. Transf riesgo OCULTA'!E22,
'4. Transf riesgo OCULTA'!E22))))))))))))))))))))))))</f>
        <v/>
      </c>
      <c r="F21" s="75" t="str">
        <f>IF(ISBLANK('3. Información básica proyecto'!$B$7),"",
IF(AND('3. Información básica proyecto'!$B$9="Obra",'3. Información básica proyecto'!$B$7="Social"),'4. Transf riesgo OCULTA'!T16,
IF(AND('3. Información básica proyecto'!$B$9="Obra",'3. Información básica proyecto'!$B$7="Transportes"),'4. Transf riesgo OCULTA'!W16,
IF(AND('3. Información básica proyecto'!$B$9="Obra",'3. Información básica proyecto'!$B$7="Aguas"),'4. Transf riesgo OCULTA'!Z16,
IF(AND('3. Información básica proyecto'!$B$9="Obra",'3. Información básica proyecto'!$B$7="Otros"),'4. Transf riesgo OCULTA'!AC16,
IF(AND('3. Información básica proyecto'!$B$9="Servicios",'3. Información básica proyecto'!$B$7="Transportes"),'4. Transf riesgo OCULTA'!W23,
IF(AND('3. Información básica proyecto'!$B$9="Servicios",'3. Información básica proyecto'!$B$7="Aguas"),'4. Transf riesgo OCULTA'!Z23,
IF(AND('3. Información básica proyecto'!$B$9="Servicios",'3. Información básica proyecto'!$B$7="Otros"),'4. Transf riesgo OCULTA'!AC23,
'4. Transf riesgo OCULTA'!T23))))))))</f>
        <v/>
      </c>
      <c r="G21" s="75" t="str">
        <f>IF(ISBLANK('3. Información básica proyecto'!$B$7),"",
IF(AND('3. Información básica proyecto'!$B$9="Obra",'3. Información básica proyecto'!$B$7="Social"),'4. Transf riesgo OCULTA'!U16,
IF(AND('3. Información básica proyecto'!$B$9="Obra",'3. Información básica proyecto'!$B$7="Transportes"),'4. Transf riesgo OCULTA'!X16,
IF(AND('3. Información básica proyecto'!$B$9="Obra",'3. Información básica proyecto'!$B$7="Aguas"),'4. Transf riesgo OCULTA'!AA16,
IF(AND('3. Información básica proyecto'!$B$9="Obra",'3. Información básica proyecto'!$B$7="Otros"),'4. Transf riesgo OCULTA'!AD16,
IF(AND('3. Información básica proyecto'!$B$9="Servicios",'3. Información básica proyecto'!$B$7="Transportes"),'4. Transf riesgo OCULTA'!X23,
IF(AND('3. Información básica proyecto'!$B$9="Servicios",'3. Información básica proyecto'!$B$7="Aguas"),'4. Transf riesgo OCULTA'!AA23,
IF(AND('3. Información básica proyecto'!$B$9="Servicios",'3. Información básica proyecto'!$B$7="Otros"),'4. Transf riesgo OCULTA'!AD23,
'4. Transf riesgo OCULTA'!U23))))))))</f>
        <v/>
      </c>
      <c r="H21" s="75" t="str">
        <f>IF(ISBLANK('3. Información básica proyecto'!$B$7),"",
IF(AND('3. Información básica proyecto'!$B$9="Obra",'3. Información básica proyecto'!$B$7="Social"),'4. Transf riesgo OCULTA'!V16,
IF(AND('3. Información básica proyecto'!$B$9="Obra",'3. Información básica proyecto'!$B$7="Transportes"),'4. Transf riesgo OCULTA'!Y16,
IF(AND('3. Información básica proyecto'!$B$9="Obra",'3. Información básica proyecto'!$B$7="Aguas"),'4. Transf riesgo OCULTA'!AB16,
IF(AND('3. Información básica proyecto'!$B$9="Obra",'3. Información básica proyecto'!$B$7="Otros"),'4. Transf riesgo OCULTA'!AE16,
IF(AND('3. Información básica proyecto'!$B$9="Servicios",'3. Información básica proyecto'!$B$7="Transportes"),'4. Transf riesgo OCULTA'!Y23,
IF(AND('3. Información básica proyecto'!$B$9="Servicios",'3. Información básica proyecto'!$B$7="Aguas"),'4. Transf riesgo OCULTA'!AB23,
IF(AND('3. Información básica proyecto'!$B$9="Servicios",'3. Información básica proyecto'!$B$7="Otros"),'4. Transf riesgo OCULTA'!AE23,
'4. Transf riesgo OCULTA'!V23))))))))</f>
        <v/>
      </c>
      <c r="I21" s="172"/>
      <c r="J21" s="188"/>
      <c r="K21" s="219"/>
      <c r="M21" s="171" cm="1">
        <f t="array" ref="M21">IF(I21="Socio privado",MAX(($M$14:M20)+1),0)</f>
        <v>0</v>
      </c>
      <c r="O21" s="76">
        <v>8</v>
      </c>
      <c r="P21" s="171" t="str" cm="1">
        <f t="array" ref="P21">IFERROR(INDEX($B$14:$B$34,MATCH(O21,$M$14:$M$34,0),0),"")</f>
        <v/>
      </c>
    </row>
    <row r="22" spans="1:25" ht="104.1" customHeight="1" x14ac:dyDescent="0.2">
      <c r="A22" s="63" t="str">
        <f>IF(ISBLANK('3. Información básica proyecto'!$B$7),"",
IF('3. Información básica proyecto'!$B$9="Obra",'4. Transf riesgo OCULTA'!A17,'4. Transf riesgo OCULTA'!A24))</f>
        <v/>
      </c>
      <c r="B22" s="66" t="str">
        <f>IF(ISBLANK('3. Información básica proyecto'!$B$7),"",
IF('3. Información básica proyecto'!$B$9="Obra",'4. Transf riesgo OCULTA'!B17,'4. Transf riesgo OCULTA'!B24))</f>
        <v/>
      </c>
      <c r="C22" s="66" t="str">
        <f>IF(ISBLANK('3. Información básica proyecto'!$B$7),"",
IF('3. Información básica proyecto'!$B$9="Obra",'4. Transf riesgo OCULTA'!C17,'4. Transf riesgo OCULTA'!C24))</f>
        <v/>
      </c>
      <c r="D22" s="17" t="str">
        <f>IF(ISBLANK('3. Información básica proyecto'!$B$7),"",
IF(AND('3. Información básica proyecto'!$B$9="Obra",'3. Información básica proyecto'!$B$7="Social",J22="Sí"),'4. Transf riesgo OCULTA'!F17,
IF(AND('3. Información básica proyecto'!$B$9="Obra",'3. Información básica proyecto'!$B$7="Social",J22="No"),'4. Transf riesgo OCULTA'!D17,
IF(AND('3. Información básica proyecto'!$B$9="Obra",'3. Información básica proyecto'!$B$7="Social",J22=""),'4. Transf riesgo OCULTA'!D17,
IF(AND('3. Información básica proyecto'!$B$9="Obra",'3. Información básica proyecto'!$B$7="Transportes",J22="Sí"),'4. Transf riesgo OCULTA'!J17,
IF(AND('3. Información básica proyecto'!$B$9="Obra",'3. Información básica proyecto'!$B$7="Transportes",J22="No"),'4. Transf riesgo OCULTA'!H17,
IF(AND('3. Información básica proyecto'!$B$9="Obra",'3. Información básica proyecto'!$B$7="Transportes",J22=""),'4. Transf riesgo OCULTA'!H17,
IF(AND('3. Información básica proyecto'!$B$9="Obra",'3. Información básica proyecto'!$B$7="Aguas",J22="Sí"),'4. Transf riesgo OCULTA'!N17,
IF(AND('3. Información básica proyecto'!$B$9="Obra",'3. Información básica proyecto'!$B$7="Aguas",J22="No"),'4. Transf riesgo OCULTA'!L17,
IF(AND('3. Información básica proyecto'!$B$9="Obra",'3. Información básica proyecto'!$B$7="Aguas",J22=""),'4. Transf riesgo OCULTA'!L17,
IF(AND('3. Información básica proyecto'!$B$9="Obra",'3. Información básica proyecto'!$B$7="Otros",J22="Sí"),'4. Transf riesgo OCULTA'!R17,
IF(AND('3. Información básica proyecto'!$B$9="Obra",'3. Información básica proyecto'!$B$7="Otros",J22="No"),'4. Transf riesgo OCULTA'!P17,
IF(AND('3. Información básica proyecto'!$B$9="Obra",'3. Información básica proyecto'!$B$7="Otros",J22=""),'4. Transf riesgo OCULTA'!P17,
IF(AND('3. Información básica proyecto'!$B$9="Servicios",'3. Información básica proyecto'!$B$7="Transportes",J22="Sí"),'4. Transf riesgo OCULTA'!J23,
IF(AND('3. Información básica proyecto'!$B$9="Servicios",'3. Información básica proyecto'!$B$7="Transportes",J22="No"),'4. Transf riesgo OCULTA'!H23,
IF(AND('3. Información básica proyecto'!$B$9="Servicios",'3. Información básica proyecto'!$B$7="Transportes",J22=""),'4. Transf riesgo OCULTA'!H23,
IF(AND('3. Información básica proyecto'!$B$9="Servicios",'3. Información básica proyecto'!$B$7="Aguas",J22="Sí"),'4. Transf riesgo OCULTA'!N23,
IF(AND('3. Información básica proyecto'!$B$9="Servicios",'3. Información básica proyecto'!$B$7="Aguas",J22="No"),'4. Transf riesgo OCULTA'!L23,
IF(AND('3. Información básica proyecto'!$B$9="Servicios",'3. Información básica proyecto'!$B$7="Aguas",J22=""),'4. Transf riesgo OCULTA'!L23,
IF(AND('3. Información básica proyecto'!$B$9="Servicios",'3. Información básica proyecto'!$B$7="Otros",J22="Sí"),'4. Transf riesgo OCULTA'!R23,
IF(AND('3. Información básica proyecto'!$B$9="Servicios",'3. Información básica proyecto'!$B$7="Otros",J22="No"),'4. Transf riesgo OCULTA'!P23,
IF(AND('3. Información básica proyecto'!$B$9="Servicios",'3. Información básica proyecto'!$B$7="Otros",J22=""),'4. Transf riesgo OCULTA'!P23,
IF(AND('3. Información básica proyecto'!$B$9="Servicios",'3. Información básica proyecto'!$B$7="Social",J22="Sí"),'4. Transf riesgo OCULTA'!F23,
IF(AND('3. Información básica proyecto'!$B$9="Servicios",'3. Información básica proyecto'!$B$7="Social",J22="No"),'4. Transf riesgo OCULTA'!D23,
'4. Transf riesgo OCULTA'!D23))))))))))))))))))))))))</f>
        <v/>
      </c>
      <c r="E22" s="17" t="str">
        <f>IF(ISBLANK('3. Información básica proyecto'!$B$7),"",
IF(AND('3. Información básica proyecto'!$B$9="Obra",'3. Información básica proyecto'!$B$7="Social",$J22="Sí"),'4. Transf riesgo OCULTA'!G17,
IF(AND('3. Información básica proyecto'!$B$9="Obra",'3. Información básica proyecto'!$B$7="Social",$J22="No"),'4. Transf riesgo OCULTA'!E17,
IF(AND('3. Información básica proyecto'!$B$9="Obra",'3. Información básica proyecto'!$B$7="Social",$J22=""),'4. Transf riesgo OCULTA'!E17,
IF(AND('3. Información básica proyecto'!$B$9="Obra",'3. Información básica proyecto'!$B$7="Transportes",$J22="Sí"),'4. Transf riesgo OCULTA'!K17,
IF(AND('3. Información básica proyecto'!$B$9="Obra",'3. Información básica proyecto'!$B$7="Transportes",$J22="No"),'4. Transf riesgo OCULTA'!I17,
IF(AND('3. Información básica proyecto'!$B$9="Obra",'3. Información básica proyecto'!$B$7="Transportes",$J22=""),'4. Transf riesgo OCULTA'!I17,
IF(AND('3. Información básica proyecto'!$B$9="Obra",'3. Información básica proyecto'!$B$7="Aguas",$J22="Sí"),'4. Transf riesgo OCULTA'!O17,
IF(AND('3. Información básica proyecto'!$B$9="Obra",'3. Información básica proyecto'!$B$7="Aguas",$J22="No"),'4. Transf riesgo OCULTA'!M17,
IF(AND('3. Información básica proyecto'!$B$9="Obra",'3. Información básica proyecto'!$B$7="Aguas",$J22=""),'4. Transf riesgo OCULTA'!M17,
IF(AND('3. Información básica proyecto'!$B$9="Obra",'3. Información básica proyecto'!$B$7="Otros",$J22="Sí"),'4. Transf riesgo OCULTA'!S17,
IF(AND('3. Información básica proyecto'!$B$9="Obra",'3. Información básica proyecto'!$B$7="Otros",$J22="No"),'4. Transf riesgo OCULTA'!Q17,
IF(AND('3. Información básica proyecto'!$B$9="Obra",'3. Información básica proyecto'!$B$7="Otros",$J22=""),'4. Transf riesgo OCULTA'!Q17,
IF(AND('3. Información básica proyecto'!$B$9="Servicios",'3. Información básica proyecto'!$B$7="Transportes",$J22="Sí"),'4. Transf riesgo OCULTA'!K23,
IF(AND('3. Información básica proyecto'!$B$9="Servicios",'3. Información básica proyecto'!$B$7="Transportes",$J22="No"),'4. Transf riesgo OCULTA'!I23,
IF(AND('3. Información básica proyecto'!$B$9="Servicios",'3. Información básica proyecto'!$B$7="Transportes",$J22=""),'4. Transf riesgo OCULTA'!I23,
IF(AND('3. Información básica proyecto'!$B$9="Servicios",'3. Información básica proyecto'!$B$7="Aguas",$J22="Sí"),'4. Transf riesgo OCULTA'!O23,
IF(AND('3. Información básica proyecto'!$B$9="Servicios",'3. Información básica proyecto'!$B$7="Aguas",$J22="No"),'4. Transf riesgo OCULTA'!M23,
IF(AND('3. Información básica proyecto'!$B$9="Servicios",'3. Información básica proyecto'!$B$7="Aguas",$J22=""),'4. Transf riesgo OCULTA'!M23,
IF(AND('3. Información básica proyecto'!$B$9="Servicios",'3. Información básica proyecto'!$B$7="Otros",$J22="Sí"),'4. Transf riesgo OCULTA'!S23,
IF(AND('3. Información básica proyecto'!$B$9="Servicios",'3. Información básica proyecto'!$B$7="Otros",$J22="No"),'4. Transf riesgo OCULTA'!Q23,
IF(AND('3. Información básica proyecto'!$B$9="Servicios",'3. Información básica proyecto'!$B$7="Otros",$J22=""),'4. Transf riesgo OCULTA'!Q23,
IF(AND('3. Información básica proyecto'!$B$9="Servicios",'3. Información básica proyecto'!$B$7="Social",$J22="Sí"),'4. Transf riesgo OCULTA'!G23,
IF(AND('3. Información básica proyecto'!$B$9="Servicios",'3. Información básica proyecto'!$B$7="Social",$J22="No"),'4. Transf riesgo OCULTA'!E23,
'4. Transf riesgo OCULTA'!E23))))))))))))))))))))))))</f>
        <v/>
      </c>
      <c r="F22" s="75" t="str">
        <f>IF(ISBLANK('3. Información básica proyecto'!$B$7),"",
IF(AND('3. Información básica proyecto'!$B$9="Obra",'3. Información básica proyecto'!$B$7="Social"),'4. Transf riesgo OCULTA'!T17,
IF(AND('3. Información básica proyecto'!$B$9="Obra",'3. Información básica proyecto'!$B$7="Transportes"),'4. Transf riesgo OCULTA'!W17,
IF(AND('3. Información básica proyecto'!$B$9="Obra",'3. Información básica proyecto'!$B$7="Aguas"),'4. Transf riesgo OCULTA'!Z17,
IF(AND('3. Información básica proyecto'!$B$9="Obra",'3. Información básica proyecto'!$B$7="Otros"),'4. Transf riesgo OCULTA'!AC17,
IF(AND('3. Información básica proyecto'!$B$9="Servicios",'3. Información básica proyecto'!$B$7="Transportes"),'4. Transf riesgo OCULTA'!W24,
IF(AND('3. Información básica proyecto'!$B$9="Servicios",'3. Información básica proyecto'!$B$7="Aguas"),'4. Transf riesgo OCULTA'!Z24,
IF(AND('3. Información básica proyecto'!$B$9="Servicios",'3. Información básica proyecto'!$B$7="Otros"),'4. Transf riesgo OCULTA'!AC24,
'4. Transf riesgo OCULTA'!T24))))))))</f>
        <v/>
      </c>
      <c r="G22" s="75" t="str">
        <f>IF(ISBLANK('3. Información básica proyecto'!$B$7),"",
IF(AND('3. Información básica proyecto'!$B$9="Obra",'3. Información básica proyecto'!$B$7="Social"),'4. Transf riesgo OCULTA'!U17,
IF(AND('3. Información básica proyecto'!$B$9="Obra",'3. Información básica proyecto'!$B$7="Transportes"),'4. Transf riesgo OCULTA'!X17,
IF(AND('3. Información básica proyecto'!$B$9="Obra",'3. Información básica proyecto'!$B$7="Aguas"),'4. Transf riesgo OCULTA'!AA17,
IF(AND('3. Información básica proyecto'!$B$9="Obra",'3. Información básica proyecto'!$B$7="Otros"),'4. Transf riesgo OCULTA'!AD17,
IF(AND('3. Información básica proyecto'!$B$9="Servicios",'3. Información básica proyecto'!$B$7="Transportes"),'4. Transf riesgo OCULTA'!X24,
IF(AND('3. Información básica proyecto'!$B$9="Servicios",'3. Información básica proyecto'!$B$7="Aguas"),'4. Transf riesgo OCULTA'!AA24,
IF(AND('3. Información básica proyecto'!$B$9="Servicios",'3. Información básica proyecto'!$B$7="Otros"),'4. Transf riesgo OCULTA'!AD24,
'4. Transf riesgo OCULTA'!U24))))))))</f>
        <v/>
      </c>
      <c r="H22" s="75" t="str">
        <f>IF(ISBLANK('3. Información básica proyecto'!$B$7),"",
IF(AND('3. Información básica proyecto'!$B$9="Obra",'3. Información básica proyecto'!$B$7="Social"),'4. Transf riesgo OCULTA'!V17,
IF(AND('3. Información básica proyecto'!$B$9="Obra",'3. Información básica proyecto'!$B$7="Transportes"),'4. Transf riesgo OCULTA'!Y17,
IF(AND('3. Información básica proyecto'!$B$9="Obra",'3. Información básica proyecto'!$B$7="Aguas"),'4. Transf riesgo OCULTA'!AB17,
IF(AND('3. Información básica proyecto'!$B$9="Obra",'3. Información básica proyecto'!$B$7="Otros"),'4. Transf riesgo OCULTA'!AE17,
IF(AND('3. Información básica proyecto'!$B$9="Servicios",'3. Información básica proyecto'!$B$7="Transportes"),'4. Transf riesgo OCULTA'!Y24,
IF(AND('3. Información básica proyecto'!$B$9="Servicios",'3. Información básica proyecto'!$B$7="Aguas"),'4. Transf riesgo OCULTA'!AB24,
IF(AND('3. Información básica proyecto'!$B$9="Servicios",'3. Información básica proyecto'!$B$7="Otros"),'4. Transf riesgo OCULTA'!AE24,
'4. Transf riesgo OCULTA'!V24))))))))</f>
        <v/>
      </c>
      <c r="I22" s="172"/>
      <c r="J22" s="188"/>
      <c r="K22" s="219"/>
      <c r="M22" s="171" cm="1">
        <f t="array" ref="M22">IF(I22="Socio privado",MAX(($M$14:M21)+1),0)</f>
        <v>0</v>
      </c>
      <c r="O22" s="76">
        <v>9</v>
      </c>
      <c r="P22" s="171" t="str" cm="1">
        <f t="array" ref="P22">IFERROR(INDEX($B$14:$B$34,MATCH(O22,$M$14:$M$34,0),0),"")</f>
        <v/>
      </c>
    </row>
    <row r="23" spans="1:25" ht="95.1" customHeight="1" x14ac:dyDescent="0.2">
      <c r="A23" s="63" t="str">
        <f>IF(ISBLANK('3. Información básica proyecto'!$B$7),"",
IF('3. Información básica proyecto'!$B$9="Obra",'4. Transf riesgo OCULTA'!A18,'4. Transf riesgo OCULTA'!A25))</f>
        <v/>
      </c>
      <c r="B23" s="66" t="str">
        <f>IF(ISBLANK('3. Información básica proyecto'!$B$7),"",
IF('3. Información básica proyecto'!$B$9="Obra",'4. Transf riesgo OCULTA'!B18,'4. Transf riesgo OCULTA'!B25))</f>
        <v/>
      </c>
      <c r="C23" s="66" t="str">
        <f>IF(ISBLANK('3. Información básica proyecto'!$B$7),"",
IF('3. Información básica proyecto'!$B$9="Obra",'4. Transf riesgo OCULTA'!C18,'4. Transf riesgo OCULTA'!C25))</f>
        <v/>
      </c>
      <c r="D23" s="17" t="str">
        <f>IF(ISBLANK('3. Información básica proyecto'!$B$7),"",
IF(AND('3. Información básica proyecto'!$B$9="Obra",'3. Información básica proyecto'!$B$7="Social",J23="Sí"),'4. Transf riesgo OCULTA'!F18,
IF(AND('3. Información básica proyecto'!$B$9="Obra",'3. Información básica proyecto'!$B$7="Social",J23="No"),'4. Transf riesgo OCULTA'!D18,
IF(AND('3. Información básica proyecto'!$B$9="Obra",'3. Información básica proyecto'!$B$7="Social",J23=""),'4. Transf riesgo OCULTA'!D18,
IF(AND('3. Información básica proyecto'!$B$9="Obra",'3. Información básica proyecto'!$B$7="Transportes",J23="Sí"),'4. Transf riesgo OCULTA'!J18,
IF(AND('3. Información básica proyecto'!$B$9="Obra",'3. Información básica proyecto'!$B$7="Transportes",J23="No"),'4. Transf riesgo OCULTA'!H18,
IF(AND('3. Información básica proyecto'!$B$9="Obra",'3. Información básica proyecto'!$B$7="Transportes",J23=""),'4. Transf riesgo OCULTA'!H18,
IF(AND('3. Información básica proyecto'!$B$9="Obra",'3. Información básica proyecto'!$B$7="Aguas",J23="Sí"),'4. Transf riesgo OCULTA'!N18,
IF(AND('3. Información básica proyecto'!$B$9="Obra",'3. Información básica proyecto'!$B$7="Aguas",J23="No"),'4. Transf riesgo OCULTA'!L18,
IF(AND('3. Información básica proyecto'!$B$9="Obra",'3. Información básica proyecto'!$B$7="Aguas",J23=""),'4. Transf riesgo OCULTA'!L18,
IF(AND('3. Información básica proyecto'!$B$9="Obra",'3. Información básica proyecto'!$B$7="Otros",J23="Sí"),'4. Transf riesgo OCULTA'!R18,
IF(AND('3. Información básica proyecto'!$B$9="Obra",'3. Información básica proyecto'!$B$7="Otros",J23="No"),'4. Transf riesgo OCULTA'!P18,
IF(AND('3. Información básica proyecto'!$B$9="Obra",'3. Información básica proyecto'!$B$7="Otros",J23=""),'4. Transf riesgo OCULTA'!P18,
IF(AND('3. Información básica proyecto'!$B$9="Servicios",'3. Información básica proyecto'!$B$7="Transportes",J23="Sí"),'4. Transf riesgo OCULTA'!J24,
IF(AND('3. Información básica proyecto'!$B$9="Servicios",'3. Información básica proyecto'!$B$7="Transportes",J23="No"),'4. Transf riesgo OCULTA'!H24,
IF(AND('3. Información básica proyecto'!$B$9="Servicios",'3. Información básica proyecto'!$B$7="Transportes",J23=""),'4. Transf riesgo OCULTA'!H24,
IF(AND('3. Información básica proyecto'!$B$9="Servicios",'3. Información básica proyecto'!$B$7="Aguas",J23="Sí"),'4. Transf riesgo OCULTA'!N24,
IF(AND('3. Información básica proyecto'!$B$9="Servicios",'3. Información básica proyecto'!$B$7="Aguas",J23="No"),'4. Transf riesgo OCULTA'!L24,
IF(AND('3. Información básica proyecto'!$B$9="Servicios",'3. Información básica proyecto'!$B$7="Aguas",J23=""),'4. Transf riesgo OCULTA'!L24,
IF(AND('3. Información básica proyecto'!$B$9="Servicios",'3. Información básica proyecto'!$B$7="Otros",J23="Sí"),'4. Transf riesgo OCULTA'!R24,
IF(AND('3. Información básica proyecto'!$B$9="Servicios",'3. Información básica proyecto'!$B$7="Otros",J23="No"),'4. Transf riesgo OCULTA'!P24,
IF(AND('3. Información básica proyecto'!$B$9="Servicios",'3. Información básica proyecto'!$B$7="Otros",J23=""),'4. Transf riesgo OCULTA'!P24,
IF(AND('3. Información básica proyecto'!$B$9="Servicios",'3. Información básica proyecto'!$B$7="Social",J23="Sí"),'4. Transf riesgo OCULTA'!F24,
IF(AND('3. Información básica proyecto'!$B$9="Servicios",'3. Información básica proyecto'!$B$7="Social",J23="No"),'4. Transf riesgo OCULTA'!D24,
'4. Transf riesgo OCULTA'!D24))))))))))))))))))))))))</f>
        <v/>
      </c>
      <c r="E23" s="17" t="str">
        <f>IF(ISBLANK('3. Información básica proyecto'!$B$7),"",
IF(AND('3. Información básica proyecto'!$B$9="Obra",'3. Información básica proyecto'!$B$7="Social",$J23="Sí"),'4. Transf riesgo OCULTA'!G18,
IF(AND('3. Información básica proyecto'!$B$9="Obra",'3. Información básica proyecto'!$B$7="Social",$J23="No"),'4. Transf riesgo OCULTA'!E18,
IF(AND('3. Información básica proyecto'!$B$9="Obra",'3. Información básica proyecto'!$B$7="Social",$J23=""),'4. Transf riesgo OCULTA'!E18,
IF(AND('3. Información básica proyecto'!$B$9="Obra",'3. Información básica proyecto'!$B$7="Transportes",$J23="Sí"),'4. Transf riesgo OCULTA'!K18,
IF(AND('3. Información básica proyecto'!$B$9="Obra",'3. Información básica proyecto'!$B$7="Transportes",$J23="No"),'4. Transf riesgo OCULTA'!I18,
IF(AND('3. Información básica proyecto'!$B$9="Obra",'3. Información básica proyecto'!$B$7="Transportes",$J23=""),'4. Transf riesgo OCULTA'!I18,
IF(AND('3. Información básica proyecto'!$B$9="Obra",'3. Información básica proyecto'!$B$7="Aguas",$J23="Sí"),'4. Transf riesgo OCULTA'!O18,
IF(AND('3. Información básica proyecto'!$B$9="Obra",'3. Información básica proyecto'!$B$7="Aguas",$J23="No"),'4. Transf riesgo OCULTA'!M18,
IF(AND('3. Información básica proyecto'!$B$9="Obra",'3. Información básica proyecto'!$B$7="Aguas",$J23=""),'4. Transf riesgo OCULTA'!M18,
IF(AND('3. Información básica proyecto'!$B$9="Obra",'3. Información básica proyecto'!$B$7="Otros",$J23="Sí"),'4. Transf riesgo OCULTA'!S18,
IF(AND('3. Información básica proyecto'!$B$9="Obra",'3. Información básica proyecto'!$B$7="Otros",$J23="No"),'4. Transf riesgo OCULTA'!Q18,
IF(AND('3. Información básica proyecto'!$B$9="Obra",'3. Información básica proyecto'!$B$7="Otros",$J23=""),'4. Transf riesgo OCULTA'!Q18,
IF(AND('3. Información básica proyecto'!$B$9="Servicios",'3. Información básica proyecto'!$B$7="Transportes",$J23="Sí"),'4. Transf riesgo OCULTA'!K24,
IF(AND('3. Información básica proyecto'!$B$9="Servicios",'3. Información básica proyecto'!$B$7="Transportes",$J23="No"),'4. Transf riesgo OCULTA'!I24,
IF(AND('3. Información básica proyecto'!$B$9="Servicios",'3. Información básica proyecto'!$B$7="Transportes",$J23=""),'4. Transf riesgo OCULTA'!I24,
IF(AND('3. Información básica proyecto'!$B$9="Servicios",'3. Información básica proyecto'!$B$7="Aguas",$J23="Sí"),'4. Transf riesgo OCULTA'!O24,
IF(AND('3. Información básica proyecto'!$B$9="Servicios",'3. Información básica proyecto'!$B$7="Aguas",$J23="No"),'4. Transf riesgo OCULTA'!M24,
IF(AND('3. Información básica proyecto'!$B$9="Servicios",'3. Información básica proyecto'!$B$7="Aguas",$J23=""),'4. Transf riesgo OCULTA'!M24,
IF(AND('3. Información básica proyecto'!$B$9="Servicios",'3. Información básica proyecto'!$B$7="Otros",$J23="Sí"),'4. Transf riesgo OCULTA'!S24,
IF(AND('3. Información básica proyecto'!$B$9="Servicios",'3. Información básica proyecto'!$B$7="Otros",$J23="No"),'4. Transf riesgo OCULTA'!Q24,
IF(AND('3. Información básica proyecto'!$B$9="Servicios",'3. Información básica proyecto'!$B$7="Otros",$J23=""),'4. Transf riesgo OCULTA'!Q24,
IF(AND('3. Información básica proyecto'!$B$9="Servicios",'3. Información básica proyecto'!$B$7="Social",$J23="Sí"),'4. Transf riesgo OCULTA'!G24,
IF(AND('3. Información básica proyecto'!$B$9="Servicios",'3. Información básica proyecto'!$B$7="Social",$J23="No"),'4. Transf riesgo OCULTA'!E24,
'4. Transf riesgo OCULTA'!E24))))))))))))))))))))))))</f>
        <v/>
      </c>
      <c r="F23" s="75" t="str">
        <f>IF(ISBLANK('3. Información básica proyecto'!$B$7),"",
IF(AND('3. Información básica proyecto'!$B$9="Obra",'3. Información básica proyecto'!$B$7="Social"),'4. Transf riesgo OCULTA'!T18,
IF(AND('3. Información básica proyecto'!$B$9="Obra",'3. Información básica proyecto'!$B$7="Transportes"),'4. Transf riesgo OCULTA'!W18,
IF(AND('3. Información básica proyecto'!$B$9="Obra",'3. Información básica proyecto'!$B$7="Aguas"),'4. Transf riesgo OCULTA'!Z18,
IF(AND('3. Información básica proyecto'!$B$9="Obra",'3. Información básica proyecto'!$B$7="Otros"),'4. Transf riesgo OCULTA'!AC18,
IF(AND('3. Información básica proyecto'!$B$9="Servicios",'3. Información básica proyecto'!$B$7="Transportes"),'4. Transf riesgo OCULTA'!W25,
IF(AND('3. Información básica proyecto'!$B$9="Servicios",'3. Información básica proyecto'!$B$7="Aguas"),'4. Transf riesgo OCULTA'!Z25,
IF(AND('3. Información básica proyecto'!$B$9="Servicios",'3. Información básica proyecto'!$B$7="Otros"),'4. Transf riesgo OCULTA'!AC25,
'4. Transf riesgo OCULTA'!T25))))))))</f>
        <v/>
      </c>
      <c r="G23" s="75" t="str">
        <f>IF(ISBLANK('3. Información básica proyecto'!$B$7),"",
IF(AND('3. Información básica proyecto'!$B$9="Obra",'3. Información básica proyecto'!$B$7="Social"),'4. Transf riesgo OCULTA'!U18,
IF(AND('3. Información básica proyecto'!$B$9="Obra",'3. Información básica proyecto'!$B$7="Transportes"),'4. Transf riesgo OCULTA'!X18,
IF(AND('3. Información básica proyecto'!$B$9="Obra",'3. Información básica proyecto'!$B$7="Aguas"),'4. Transf riesgo OCULTA'!AA18,
IF(AND('3. Información básica proyecto'!$B$9="Obra",'3. Información básica proyecto'!$B$7="Otros"),'4. Transf riesgo OCULTA'!AD18,
IF(AND('3. Información básica proyecto'!$B$9="Servicios",'3. Información básica proyecto'!$B$7="Transportes"),'4. Transf riesgo OCULTA'!X25,
IF(AND('3. Información básica proyecto'!$B$9="Servicios",'3. Información básica proyecto'!$B$7="Aguas"),'4. Transf riesgo OCULTA'!AA25,
IF(AND('3. Información básica proyecto'!$B$9="Servicios",'3. Información básica proyecto'!$B$7="Otros"),'4. Transf riesgo OCULTA'!AD25,
'4. Transf riesgo OCULTA'!U25))))))))</f>
        <v/>
      </c>
      <c r="H23" s="75" t="str">
        <f>IF(ISBLANK('3. Información básica proyecto'!$B$7),"",
IF(AND('3. Información básica proyecto'!$B$9="Obra",'3. Información básica proyecto'!$B$7="Social"),'4. Transf riesgo OCULTA'!V18,
IF(AND('3. Información básica proyecto'!$B$9="Obra",'3. Información básica proyecto'!$B$7="Transportes"),'4. Transf riesgo OCULTA'!Y18,
IF(AND('3. Información básica proyecto'!$B$9="Obra",'3. Información básica proyecto'!$B$7="Aguas"),'4. Transf riesgo OCULTA'!AB18,
IF(AND('3. Información básica proyecto'!$B$9="Obra",'3. Información básica proyecto'!$B$7="Otros"),'4. Transf riesgo OCULTA'!AE18,
IF(AND('3. Información básica proyecto'!$B$9="Servicios",'3. Información básica proyecto'!$B$7="Transportes"),'4. Transf riesgo OCULTA'!Y25,
IF(AND('3. Información básica proyecto'!$B$9="Servicios",'3. Información básica proyecto'!$B$7="Aguas"),'4. Transf riesgo OCULTA'!AB25,
IF(AND('3. Información básica proyecto'!$B$9="Servicios",'3. Información básica proyecto'!$B$7="Otros"),'4. Transf riesgo OCULTA'!AE25,
'4. Transf riesgo OCULTA'!V25))))))))</f>
        <v/>
      </c>
      <c r="I23" s="172"/>
      <c r="J23" s="188"/>
      <c r="K23" s="219"/>
      <c r="M23" s="171" cm="1">
        <f t="array" ref="M23">IF(I23="Socio privado",MAX(($M$14:M22)+1),0)</f>
        <v>0</v>
      </c>
      <c r="O23" s="76">
        <v>10</v>
      </c>
      <c r="P23" s="171" t="str" cm="1">
        <f t="array" ref="P23">IFERROR(INDEX($B$14:$B$34,MATCH(O23,$M$14:$M$34,0),0),"")</f>
        <v/>
      </c>
    </row>
    <row r="24" spans="1:25" ht="129.6" customHeight="1" x14ac:dyDescent="0.2">
      <c r="A24" s="63" t="str">
        <f>IF(ISBLANK('3. Información básica proyecto'!$B$7),"",
IF('3. Información básica proyecto'!$B$9="Obra",'4. Transf riesgo OCULTA'!A19,'4. Transf riesgo OCULTA'!A26))</f>
        <v/>
      </c>
      <c r="B24" s="66" t="str">
        <f>IF(ISBLANK('3. Información básica proyecto'!$B$7),"",
IF('3. Información básica proyecto'!$B$9="Obra",'4. Transf riesgo OCULTA'!B19,'4. Transf riesgo OCULTA'!B26))</f>
        <v/>
      </c>
      <c r="C24" s="66" t="str">
        <f>IF(ISBLANK('3. Información básica proyecto'!$B$7),"",
IF('3. Información básica proyecto'!$B$9="Obra",'4. Transf riesgo OCULTA'!C19,'4. Transf riesgo OCULTA'!C26))</f>
        <v/>
      </c>
      <c r="D24" s="17" t="str">
        <f>IF(ISBLANK('3. Información básica proyecto'!$B$7),"",
IF(AND('3. Información básica proyecto'!$B$9="Obra",'3. Información básica proyecto'!$B$7="Social",J24="Sí"),'4. Transf riesgo OCULTA'!F19,
IF(AND('3. Información básica proyecto'!$B$9="Obra",'3. Información básica proyecto'!$B$7="Social",J24="No"),'4. Transf riesgo OCULTA'!D19,
IF(AND('3. Información básica proyecto'!$B$9="Obra",'3. Información básica proyecto'!$B$7="Social",J24=""),'4. Transf riesgo OCULTA'!D19,
IF(AND('3. Información básica proyecto'!$B$9="Obra",'3. Información básica proyecto'!$B$7="Transportes",J24="Sí"),'4. Transf riesgo OCULTA'!J19,
IF(AND('3. Información básica proyecto'!$B$9="Obra",'3. Información básica proyecto'!$B$7="Transportes",J24="No"),'4. Transf riesgo OCULTA'!H19,
IF(AND('3. Información básica proyecto'!$B$9="Obra",'3. Información básica proyecto'!$B$7="Transportes",J24=""),'4. Transf riesgo OCULTA'!H19,
IF(AND('3. Información básica proyecto'!$B$9="Obra",'3. Información básica proyecto'!$B$7="Aguas",J24="Sí"),'4. Transf riesgo OCULTA'!N19,
IF(AND('3. Información básica proyecto'!$B$9="Obra",'3. Información básica proyecto'!$B$7="Aguas",J24="No"),'4. Transf riesgo OCULTA'!L19,
IF(AND('3. Información básica proyecto'!$B$9="Obra",'3. Información básica proyecto'!$B$7="Aguas",J24=""),'4. Transf riesgo OCULTA'!L19,
IF(AND('3. Información básica proyecto'!$B$9="Obra",'3. Información básica proyecto'!$B$7="Otros",J24="Sí"),'4. Transf riesgo OCULTA'!R19,
IF(AND('3. Información básica proyecto'!$B$9="Obra",'3. Información básica proyecto'!$B$7="Otros",J24="No"),'4. Transf riesgo OCULTA'!P19,
IF(AND('3. Información básica proyecto'!$B$9="Obra",'3. Información básica proyecto'!$B$7="Otros",J24=""),'4. Transf riesgo OCULTA'!P19,
IF(AND('3. Información básica proyecto'!$B$9="Servicios",'3. Información básica proyecto'!$B$7="Transportes",J24="Sí"),'4. Transf riesgo OCULTA'!J25,
IF(AND('3. Información básica proyecto'!$B$9="Servicios",'3. Información básica proyecto'!$B$7="Transportes",J24="No"),'4. Transf riesgo OCULTA'!H25,
IF(AND('3. Información básica proyecto'!$B$9="Servicios",'3. Información básica proyecto'!$B$7="Transportes",J24=""),'4. Transf riesgo OCULTA'!H25,
IF(AND('3. Información básica proyecto'!$B$9="Servicios",'3. Información básica proyecto'!$B$7="Aguas",J24="Sí"),'4. Transf riesgo OCULTA'!N25,
IF(AND('3. Información básica proyecto'!$B$9="Servicios",'3. Información básica proyecto'!$B$7="Aguas",J24="No"),'4. Transf riesgo OCULTA'!L25,
IF(AND('3. Información básica proyecto'!$B$9="Servicios",'3. Información básica proyecto'!$B$7="Aguas",J24=""),'4. Transf riesgo OCULTA'!L25,
IF(AND('3. Información básica proyecto'!$B$9="Servicios",'3. Información básica proyecto'!$B$7="Otros",J24="Sí"),'4. Transf riesgo OCULTA'!R25,
IF(AND('3. Información básica proyecto'!$B$9="Servicios",'3. Información básica proyecto'!$B$7="Otros",J24="No"),'4. Transf riesgo OCULTA'!P25,
IF(AND('3. Información básica proyecto'!$B$9="Servicios",'3. Información básica proyecto'!$B$7="Otros",J24=""),'4. Transf riesgo OCULTA'!P25,
IF(AND('3. Información básica proyecto'!$B$9="Servicios",'3. Información básica proyecto'!$B$7="Social",J24="Sí"),'4. Transf riesgo OCULTA'!F25,
IF(AND('3. Información básica proyecto'!$B$9="Servicios",'3. Información básica proyecto'!$B$7="Social",J24="No"),'4. Transf riesgo OCULTA'!D25,
'4. Transf riesgo OCULTA'!D25))))))))))))))))))))))))</f>
        <v/>
      </c>
      <c r="E24" s="17" t="str">
        <f>IF(ISBLANK('3. Información básica proyecto'!$B$7),"",
IF(AND('3. Información básica proyecto'!$B$9="Obra",'3. Información básica proyecto'!$B$7="Social",$J24="Sí"),'4. Transf riesgo OCULTA'!G19,
IF(AND('3. Información básica proyecto'!$B$9="Obra",'3. Información básica proyecto'!$B$7="Social",$J24="No"),'4. Transf riesgo OCULTA'!E19,
IF(AND('3. Información básica proyecto'!$B$9="Obra",'3. Información básica proyecto'!$B$7="Social",$J24=""),'4. Transf riesgo OCULTA'!E19,
IF(AND('3. Información básica proyecto'!$B$9="Obra",'3. Información básica proyecto'!$B$7="Transportes",$J24="Sí"),'4. Transf riesgo OCULTA'!K19,
IF(AND('3. Información básica proyecto'!$B$9="Obra",'3. Información básica proyecto'!$B$7="Transportes",$J24="No"),'4. Transf riesgo OCULTA'!I19,
IF(AND('3. Información básica proyecto'!$B$9="Obra",'3. Información básica proyecto'!$B$7="Transportes",$J24=""),'4. Transf riesgo OCULTA'!I19,
IF(AND('3. Información básica proyecto'!$B$9="Obra",'3. Información básica proyecto'!$B$7="Aguas",$J24="Sí"),'4. Transf riesgo OCULTA'!O19,
IF(AND('3. Información básica proyecto'!$B$9="Obra",'3. Información básica proyecto'!$B$7="Aguas",$J24="No"),'4. Transf riesgo OCULTA'!M19,
IF(AND('3. Información básica proyecto'!$B$9="Obra",'3. Información básica proyecto'!$B$7="Aguas",$J24=""),'4. Transf riesgo OCULTA'!M19,
IF(AND('3. Información básica proyecto'!$B$9="Obra",'3. Información básica proyecto'!$B$7="Otros",$J24="Sí"),'4. Transf riesgo OCULTA'!S19,
IF(AND('3. Información básica proyecto'!$B$9="Obra",'3. Información básica proyecto'!$B$7="Otros",$J24="No"),'4. Transf riesgo OCULTA'!Q19,
IF(AND('3. Información básica proyecto'!$B$9="Obra",'3. Información básica proyecto'!$B$7="Otros",$J24=""),'4. Transf riesgo OCULTA'!Q19,
IF(AND('3. Información básica proyecto'!$B$9="Servicios",'3. Información básica proyecto'!$B$7="Transportes",$J24="Sí"),'4. Transf riesgo OCULTA'!K25,
IF(AND('3. Información básica proyecto'!$B$9="Servicios",'3. Información básica proyecto'!$B$7="Transportes",$J24="No"),'4. Transf riesgo OCULTA'!I25,
IF(AND('3. Información básica proyecto'!$B$9="Servicios",'3. Información básica proyecto'!$B$7="Transportes",$J24=""),'4. Transf riesgo OCULTA'!I25,
IF(AND('3. Información básica proyecto'!$B$9="Servicios",'3. Información básica proyecto'!$B$7="Aguas",$J24="Sí"),'4. Transf riesgo OCULTA'!O25,
IF(AND('3. Información básica proyecto'!$B$9="Servicios",'3. Información básica proyecto'!$B$7="Aguas",$J24="No"),'4. Transf riesgo OCULTA'!M25,
IF(AND('3. Información básica proyecto'!$B$9="Servicios",'3. Información básica proyecto'!$B$7="Aguas",$J24=""),'4. Transf riesgo OCULTA'!M25,
IF(AND('3. Información básica proyecto'!$B$9="Servicios",'3. Información básica proyecto'!$B$7="Otros",$J24="Sí"),'4. Transf riesgo OCULTA'!S25,
IF(AND('3. Información básica proyecto'!$B$9="Servicios",'3. Información básica proyecto'!$B$7="Otros",$J24="No"),'4. Transf riesgo OCULTA'!Q25,
IF(AND('3. Información básica proyecto'!$B$9="Servicios",'3. Información básica proyecto'!$B$7="Otros",$J24=""),'4. Transf riesgo OCULTA'!Q25,
IF(AND('3. Información básica proyecto'!$B$9="Servicios",'3. Información básica proyecto'!$B$7="Social",$J24="Sí"),'4. Transf riesgo OCULTA'!G25,
IF(AND('3. Información básica proyecto'!$B$9="Servicios",'3. Información básica proyecto'!$B$7="Social",$J24="No"),'4. Transf riesgo OCULTA'!E25,
'4. Transf riesgo OCULTA'!E25))))))))))))))))))))))))</f>
        <v/>
      </c>
      <c r="F24" s="75" t="str">
        <f>IF(ISBLANK('3. Información básica proyecto'!$B$7),"",
IF(AND('3. Información básica proyecto'!$B$9="Obra",'3. Información básica proyecto'!$B$7="Social"),'4. Transf riesgo OCULTA'!T19,
IF(AND('3. Información básica proyecto'!$B$9="Obra",'3. Información básica proyecto'!$B$7="Transportes"),'4. Transf riesgo OCULTA'!W19,
IF(AND('3. Información básica proyecto'!$B$9="Obra",'3. Información básica proyecto'!$B$7="Aguas"),'4. Transf riesgo OCULTA'!Z19,
IF(AND('3. Información básica proyecto'!$B$9="Obra",'3. Información básica proyecto'!$B$7="Otros"),'4. Transf riesgo OCULTA'!AC19,
IF(AND('3. Información básica proyecto'!$B$9="Servicios",'3. Información básica proyecto'!$B$7="Transportes"),'4. Transf riesgo OCULTA'!W26,
IF(AND('3. Información básica proyecto'!$B$9="Servicios",'3. Información básica proyecto'!$B$7="Aguas"),'4. Transf riesgo OCULTA'!Z26,
IF(AND('3. Información básica proyecto'!$B$9="Servicios",'3. Información básica proyecto'!$B$7="Otros"),'4. Transf riesgo OCULTA'!AC26,
'4. Transf riesgo OCULTA'!T26))))))))</f>
        <v/>
      </c>
      <c r="G24" s="75" t="str">
        <f>IF(ISBLANK('3. Información básica proyecto'!$B$7),"",
IF(AND('3. Información básica proyecto'!$B$9="Obra",'3. Información básica proyecto'!$B$7="Social"),'4. Transf riesgo OCULTA'!U19,
IF(AND('3. Información básica proyecto'!$B$9="Obra",'3. Información básica proyecto'!$B$7="Transportes"),'4. Transf riesgo OCULTA'!X19,
IF(AND('3. Información básica proyecto'!$B$9="Obra",'3. Información básica proyecto'!$B$7="Aguas"),'4. Transf riesgo OCULTA'!AA19,
IF(AND('3. Información básica proyecto'!$B$9="Obra",'3. Información básica proyecto'!$B$7="Otros"),'4. Transf riesgo OCULTA'!AD19,
IF(AND('3. Información básica proyecto'!$B$9="Servicios",'3. Información básica proyecto'!$B$7="Transportes"),'4. Transf riesgo OCULTA'!X26,
IF(AND('3. Información básica proyecto'!$B$9="Servicios",'3. Información básica proyecto'!$B$7="Aguas"),'4. Transf riesgo OCULTA'!AA26,
IF(AND('3. Información básica proyecto'!$B$9="Servicios",'3. Información básica proyecto'!$B$7="Otros"),'4. Transf riesgo OCULTA'!AD26,
'4. Transf riesgo OCULTA'!U26))))))))</f>
        <v/>
      </c>
      <c r="H24" s="75" t="str">
        <f>IF(ISBLANK('3. Información básica proyecto'!$B$7),"",
IF(AND('3. Información básica proyecto'!$B$9="Obra",'3. Información básica proyecto'!$B$7="Social"),'4. Transf riesgo OCULTA'!V19,
IF(AND('3. Información básica proyecto'!$B$9="Obra",'3. Información básica proyecto'!$B$7="Transportes"),'4. Transf riesgo OCULTA'!Y19,
IF(AND('3. Información básica proyecto'!$B$9="Obra",'3. Información básica proyecto'!$B$7="Aguas"),'4. Transf riesgo OCULTA'!AB19,
IF(AND('3. Información básica proyecto'!$B$9="Obra",'3. Información básica proyecto'!$B$7="Otros"),'4. Transf riesgo OCULTA'!AE19,
IF(AND('3. Información básica proyecto'!$B$9="Servicios",'3. Información básica proyecto'!$B$7="Transportes"),'4. Transf riesgo OCULTA'!Y26,
IF(AND('3. Información básica proyecto'!$B$9="Servicios",'3. Información básica proyecto'!$B$7="Aguas"),'4. Transf riesgo OCULTA'!AB26,
IF(AND('3. Información básica proyecto'!$B$9="Servicios",'3. Información básica proyecto'!$B$7="Otros"),'4. Transf riesgo OCULTA'!AE26,
'4. Transf riesgo OCULTA'!V26))))))))</f>
        <v/>
      </c>
      <c r="I24" s="172"/>
      <c r="J24" s="188"/>
      <c r="K24" s="219"/>
      <c r="M24" s="171" cm="1">
        <f t="array" ref="M24">IF(I24="Socio privado",MAX(($M$14:M23)+1),0)</f>
        <v>0</v>
      </c>
      <c r="O24" s="76">
        <v>11</v>
      </c>
      <c r="P24" s="171" t="str" cm="1">
        <f t="array" ref="P24">IFERROR(INDEX($B$14:$B$34,MATCH(O24,$M$14:$M$34,0),0),"")</f>
        <v/>
      </c>
    </row>
    <row r="25" spans="1:25" ht="66.599999999999994" customHeight="1" x14ac:dyDescent="0.2">
      <c r="A25" s="63" t="str">
        <f>IF(ISBLANK('3. Información básica proyecto'!$B$7),"",
IF('3. Información básica proyecto'!$B$9="Obra",'4. Transf riesgo OCULTA'!A20,'4. Transf riesgo OCULTA'!A27))</f>
        <v/>
      </c>
      <c r="B25" s="66" t="str">
        <f>IF(ISBLANK('3. Información básica proyecto'!$B$7),"",
IF('3. Información básica proyecto'!$B$9="Obra",'4. Transf riesgo OCULTA'!B20,'4. Transf riesgo OCULTA'!B27))</f>
        <v/>
      </c>
      <c r="C25" s="66" t="str">
        <f>IF(ISBLANK('3. Información básica proyecto'!$B$7),"",
IF('3. Información básica proyecto'!$B$9="Obra",'4. Transf riesgo OCULTA'!C20,'4. Transf riesgo OCULTA'!C27))</f>
        <v/>
      </c>
      <c r="D25" s="17" t="str">
        <f>IF(ISBLANK('3. Información básica proyecto'!$B$7),"",
IF(AND('3. Información básica proyecto'!$B$9="Obra",'3. Información básica proyecto'!$B$7="Social",J25="Sí"),'4. Transf riesgo OCULTA'!F20,
IF(AND('3. Información básica proyecto'!$B$9="Obra",'3. Información básica proyecto'!$B$7="Social",J25="No"),'4. Transf riesgo OCULTA'!D20,
IF(AND('3. Información básica proyecto'!$B$9="Obra",'3. Información básica proyecto'!$B$7="Social",J25=""),'4. Transf riesgo OCULTA'!D20,
IF(AND('3. Información básica proyecto'!$B$9="Obra",'3. Información básica proyecto'!$B$7="Transportes",J25="Sí"),'4. Transf riesgo OCULTA'!J20,
IF(AND('3. Información básica proyecto'!$B$9="Obra",'3. Información básica proyecto'!$B$7="Transportes",J25="No"),'4. Transf riesgo OCULTA'!H20,
IF(AND('3. Información básica proyecto'!$B$9="Obra",'3. Información básica proyecto'!$B$7="Transportes",J25=""),'4. Transf riesgo OCULTA'!H20,
IF(AND('3. Información básica proyecto'!$B$9="Obra",'3. Información básica proyecto'!$B$7="Aguas",J25="Sí"),'4. Transf riesgo OCULTA'!N20,
IF(AND('3. Información básica proyecto'!$B$9="Obra",'3. Información básica proyecto'!$B$7="Aguas",J25="No"),'4. Transf riesgo OCULTA'!L20,
IF(AND('3. Información básica proyecto'!$B$9="Obra",'3. Información básica proyecto'!$B$7="Aguas",J25=""),'4. Transf riesgo OCULTA'!L20,
IF(AND('3. Información básica proyecto'!$B$9="Obra",'3. Información básica proyecto'!$B$7="Otros",J25="Sí"),'4. Transf riesgo OCULTA'!R20,
IF(AND('3. Información básica proyecto'!$B$9="Obra",'3. Información básica proyecto'!$B$7="Otros",J25="No"),'4. Transf riesgo OCULTA'!P20,
IF(AND('3. Información básica proyecto'!$B$9="Obra",'3. Información básica proyecto'!$B$7="Otros",J25=""),'4. Transf riesgo OCULTA'!P20,
IF(AND('3. Información básica proyecto'!$B$9="Servicios",'3. Información básica proyecto'!$B$7="Transportes",J25="Sí"),'4. Transf riesgo OCULTA'!J26,
IF(AND('3. Información básica proyecto'!$B$9="Servicios",'3. Información básica proyecto'!$B$7="Transportes",J25="No"),'4. Transf riesgo OCULTA'!H26,
IF(AND('3. Información básica proyecto'!$B$9="Servicios",'3. Información básica proyecto'!$B$7="Transportes",J25=""),'4. Transf riesgo OCULTA'!H26,
IF(AND('3. Información básica proyecto'!$B$9="Servicios",'3. Información básica proyecto'!$B$7="Aguas",J25="Sí"),'4. Transf riesgo OCULTA'!N26,
IF(AND('3. Información básica proyecto'!$B$9="Servicios",'3. Información básica proyecto'!$B$7="Aguas",J25="No"),'4. Transf riesgo OCULTA'!L26,
IF(AND('3. Información básica proyecto'!$B$9="Servicios",'3. Información básica proyecto'!$B$7="Aguas",J25=""),'4. Transf riesgo OCULTA'!L26,
IF(AND('3. Información básica proyecto'!$B$9="Servicios",'3. Información básica proyecto'!$B$7="Otros",J25="Sí"),'4. Transf riesgo OCULTA'!R26,
IF(AND('3. Información básica proyecto'!$B$9="Servicios",'3. Información básica proyecto'!$B$7="Otros",J25="No"),'4. Transf riesgo OCULTA'!P26,
IF(AND('3. Información básica proyecto'!$B$9="Servicios",'3. Información básica proyecto'!$B$7="Otros",J25=""),'4. Transf riesgo OCULTA'!P26,
IF(AND('3. Información básica proyecto'!$B$9="Servicios",'3. Información básica proyecto'!$B$7="Social",J25="Sí"),'4. Transf riesgo OCULTA'!F26,
IF(AND('3. Información básica proyecto'!$B$9="Servicios",'3. Información básica proyecto'!$B$7="Social",J25="No"),'4. Transf riesgo OCULTA'!D26,
'4. Transf riesgo OCULTA'!D26))))))))))))))))))))))))</f>
        <v/>
      </c>
      <c r="E25" s="17" t="str">
        <f>IF(ISBLANK('3. Información básica proyecto'!$B$7),"",
IF(AND('3. Información básica proyecto'!$B$9="Obra",'3. Información básica proyecto'!$B$7="Social",$J25="Sí"),'4. Transf riesgo OCULTA'!G20,
IF(AND('3. Información básica proyecto'!$B$9="Obra",'3. Información básica proyecto'!$B$7="Social",$J25="No"),'4. Transf riesgo OCULTA'!E20,
IF(AND('3. Información básica proyecto'!$B$9="Obra",'3. Información básica proyecto'!$B$7="Social",$J25=""),'4. Transf riesgo OCULTA'!E20,
IF(AND('3. Información básica proyecto'!$B$9="Obra",'3. Información básica proyecto'!$B$7="Transportes",$J25="Sí"),'4. Transf riesgo OCULTA'!K20,
IF(AND('3. Información básica proyecto'!$B$9="Obra",'3. Información básica proyecto'!$B$7="Transportes",$J25="No"),'4. Transf riesgo OCULTA'!I20,
IF(AND('3. Información básica proyecto'!$B$9="Obra",'3. Información básica proyecto'!$B$7="Transportes",$J25=""),'4. Transf riesgo OCULTA'!I20,
IF(AND('3. Información básica proyecto'!$B$9="Obra",'3. Información básica proyecto'!$B$7="Aguas",$J25="Sí"),'4. Transf riesgo OCULTA'!O20,
IF(AND('3. Información básica proyecto'!$B$9="Obra",'3. Información básica proyecto'!$B$7="Aguas",$J25="No"),'4. Transf riesgo OCULTA'!M20,
IF(AND('3. Información básica proyecto'!$B$9="Obra",'3. Información básica proyecto'!$B$7="Aguas",$J25=""),'4. Transf riesgo OCULTA'!M20,
IF(AND('3. Información básica proyecto'!$B$9="Obra",'3. Información básica proyecto'!$B$7="Otros",$J25="Sí"),'4. Transf riesgo OCULTA'!S20,
IF(AND('3. Información básica proyecto'!$B$9="Obra",'3. Información básica proyecto'!$B$7="Otros",$J25="No"),'4. Transf riesgo OCULTA'!Q20,
IF(AND('3. Información básica proyecto'!$B$9="Obra",'3. Información básica proyecto'!$B$7="Otros",$J25=""),'4. Transf riesgo OCULTA'!Q20,
IF(AND('3. Información básica proyecto'!$B$9="Servicios",'3. Información básica proyecto'!$B$7="Transportes",$J25="Sí"),'4. Transf riesgo OCULTA'!K26,
IF(AND('3. Información básica proyecto'!$B$9="Servicios",'3. Información básica proyecto'!$B$7="Transportes",$J25="No"),'4. Transf riesgo OCULTA'!I26,
IF(AND('3. Información básica proyecto'!$B$9="Servicios",'3. Información básica proyecto'!$B$7="Transportes",$J25=""),'4. Transf riesgo OCULTA'!I26,
IF(AND('3. Información básica proyecto'!$B$9="Servicios",'3. Información básica proyecto'!$B$7="Aguas",$J25="Sí"),'4. Transf riesgo OCULTA'!O26,
IF(AND('3. Información básica proyecto'!$B$9="Servicios",'3. Información básica proyecto'!$B$7="Aguas",$J25="No"),'4. Transf riesgo OCULTA'!M26,
IF(AND('3. Información básica proyecto'!$B$9="Servicios",'3. Información básica proyecto'!$B$7="Aguas",$J25=""),'4. Transf riesgo OCULTA'!M26,
IF(AND('3. Información básica proyecto'!$B$9="Servicios",'3. Información básica proyecto'!$B$7="Otros",$J25="Sí"),'4. Transf riesgo OCULTA'!S26,
IF(AND('3. Información básica proyecto'!$B$9="Servicios",'3. Información básica proyecto'!$B$7="Otros",$J25="No"),'4. Transf riesgo OCULTA'!Q26,
IF(AND('3. Información básica proyecto'!$B$9="Servicios",'3. Información básica proyecto'!$B$7="Otros",$J25=""),'4. Transf riesgo OCULTA'!Q26,
IF(AND('3. Información básica proyecto'!$B$9="Servicios",'3. Información básica proyecto'!$B$7="Social",$J25="Sí"),'4. Transf riesgo OCULTA'!G26,
IF(AND('3. Información básica proyecto'!$B$9="Servicios",'3. Información básica proyecto'!$B$7="Social",$J25="No"),'4. Transf riesgo OCULTA'!E26,
'4. Transf riesgo OCULTA'!E26))))))))))))))))))))))))</f>
        <v/>
      </c>
      <c r="F25" s="75" t="str">
        <f>IF(ISBLANK('3. Información básica proyecto'!$B$7),"",
IF(AND('3. Información básica proyecto'!$B$9="Obra",'3. Información básica proyecto'!$B$7="Social"),'4. Transf riesgo OCULTA'!T20,
IF(AND('3. Información básica proyecto'!$B$9="Obra",'3. Información básica proyecto'!$B$7="Transportes"),'4. Transf riesgo OCULTA'!W20,
IF(AND('3. Información básica proyecto'!$B$9="Obra",'3. Información básica proyecto'!$B$7="Aguas"),'4. Transf riesgo OCULTA'!Z20,
IF(AND('3. Información básica proyecto'!$B$9="Obra",'3. Información básica proyecto'!$B$7="Otros"),'4. Transf riesgo OCULTA'!AC20,
IF(AND('3. Información básica proyecto'!$B$9="Servicios",'3. Información básica proyecto'!$B$7="Transportes"),'4. Transf riesgo OCULTA'!W27,
IF(AND('3. Información básica proyecto'!$B$9="Servicios",'3. Información básica proyecto'!$B$7="Aguas"),'4. Transf riesgo OCULTA'!Z27,
IF(AND('3. Información básica proyecto'!$B$9="Servicios",'3. Información básica proyecto'!$B$7="Otros"),'4. Transf riesgo OCULTA'!AC27,
'4. Transf riesgo OCULTA'!T27))))))))</f>
        <v/>
      </c>
      <c r="G25" s="75" t="str">
        <f>IF(ISBLANK('3. Información básica proyecto'!$B$7),"",
IF(AND('3. Información básica proyecto'!$B$9="Obra",'3. Información básica proyecto'!$B$7="Social"),'4. Transf riesgo OCULTA'!U20,
IF(AND('3. Información básica proyecto'!$B$9="Obra",'3. Información básica proyecto'!$B$7="Transportes"),'4. Transf riesgo OCULTA'!X20,
IF(AND('3. Información básica proyecto'!$B$9="Obra",'3. Información básica proyecto'!$B$7="Aguas"),'4. Transf riesgo OCULTA'!AA20,
IF(AND('3. Información básica proyecto'!$B$9="Obra",'3. Información básica proyecto'!$B$7="Otros"),'4. Transf riesgo OCULTA'!AD20,
IF(AND('3. Información básica proyecto'!$B$9="Servicios",'3. Información básica proyecto'!$B$7="Transportes"),'4. Transf riesgo OCULTA'!X27,
IF(AND('3. Información básica proyecto'!$B$9="Servicios",'3. Información básica proyecto'!$B$7="Aguas"),'4. Transf riesgo OCULTA'!AA27,
IF(AND('3. Información básica proyecto'!$B$9="Servicios",'3. Información básica proyecto'!$B$7="Otros"),'4. Transf riesgo OCULTA'!AD27,
'4. Transf riesgo OCULTA'!U27))))))))</f>
        <v/>
      </c>
      <c r="H25" s="75" t="str">
        <f>IF(ISBLANK('3. Información básica proyecto'!$B$7),"",
IF(AND('3. Información básica proyecto'!$B$9="Obra",'3. Información básica proyecto'!$B$7="Social"),'4. Transf riesgo OCULTA'!V20,
IF(AND('3. Información básica proyecto'!$B$9="Obra",'3. Información básica proyecto'!$B$7="Transportes"),'4. Transf riesgo OCULTA'!Y20,
IF(AND('3. Información básica proyecto'!$B$9="Obra",'3. Información básica proyecto'!$B$7="Aguas"),'4. Transf riesgo OCULTA'!AB20,
IF(AND('3. Información básica proyecto'!$B$9="Obra",'3. Información básica proyecto'!$B$7="Otros"),'4. Transf riesgo OCULTA'!AE20,
IF(AND('3. Información básica proyecto'!$B$9="Servicios",'3. Información básica proyecto'!$B$7="Transportes"),'4. Transf riesgo OCULTA'!Y27,
IF(AND('3. Información básica proyecto'!$B$9="Servicios",'3. Información básica proyecto'!$B$7="Aguas"),'4. Transf riesgo OCULTA'!AB27,
IF(AND('3. Información básica proyecto'!$B$9="Servicios",'3. Información básica proyecto'!$B$7="Otros"),'4. Transf riesgo OCULTA'!AE27,
'4. Transf riesgo OCULTA'!V27))))))))</f>
        <v/>
      </c>
      <c r="I25" s="172"/>
      <c r="J25" s="188"/>
      <c r="K25" s="219"/>
      <c r="M25" s="171" cm="1">
        <f t="array" ref="M25">IF(I25="Socio privado",MAX(($M$14:M24)+1),0)</f>
        <v>0</v>
      </c>
      <c r="O25" s="76">
        <v>12</v>
      </c>
      <c r="P25" s="171" t="str" cm="1">
        <f t="array" ref="P25">IFERROR(INDEX($B$14:$B$34,MATCH(O25,$M$14:$M$34,0),0),"")</f>
        <v/>
      </c>
    </row>
    <row r="26" spans="1:25" ht="68.45" customHeight="1" x14ac:dyDescent="0.2">
      <c r="A26" s="63" t="str">
        <f>IF(ISBLANK('3. Información básica proyecto'!$B$7),"",
IF('3. Información básica proyecto'!$B$9="Obra",'4. Transf riesgo OCULTA'!A21,'4. Transf riesgo OCULTA'!A28))</f>
        <v/>
      </c>
      <c r="B26" s="66" t="str">
        <f>IF(ISBLANK('3. Información básica proyecto'!$B$7),"",
IF('3. Información básica proyecto'!$B$9="Obra",'4. Transf riesgo OCULTA'!B21,'4. Transf riesgo OCULTA'!B28))</f>
        <v/>
      </c>
      <c r="C26" s="66" t="str">
        <f>IF(ISBLANK('3. Información básica proyecto'!$B$7),"",
IF('3. Información básica proyecto'!$B$9="Obra",'4. Transf riesgo OCULTA'!C21,'4. Transf riesgo OCULTA'!C28))</f>
        <v/>
      </c>
      <c r="D26" s="17" t="str">
        <f>IF(ISBLANK('3. Información básica proyecto'!$B$7),"",
IF(AND('3. Información básica proyecto'!$B$9="Obra",'3. Información básica proyecto'!$B$7="Social",J26="Sí"),'4. Transf riesgo OCULTA'!F21,
IF(AND('3. Información básica proyecto'!$B$9="Obra",'3. Información básica proyecto'!$B$7="Social",J26="No"),'4. Transf riesgo OCULTA'!D21,
IF(AND('3. Información básica proyecto'!$B$9="Obra",'3. Información básica proyecto'!$B$7="Social",J26=""),'4. Transf riesgo OCULTA'!D21,
IF(AND('3. Información básica proyecto'!$B$9="Obra",'3. Información básica proyecto'!$B$7="Transportes",J26="Sí"),'4. Transf riesgo OCULTA'!J21,
IF(AND('3. Información básica proyecto'!$B$9="Obra",'3. Información básica proyecto'!$B$7="Transportes",J26="No"),'4. Transf riesgo OCULTA'!H21,
IF(AND('3. Información básica proyecto'!$B$9="Obra",'3. Información básica proyecto'!$B$7="Transportes",J26=""),'4. Transf riesgo OCULTA'!H21,
IF(AND('3. Información básica proyecto'!$B$9="Obra",'3. Información básica proyecto'!$B$7="Aguas",J26="Sí"),'4. Transf riesgo OCULTA'!N21,
IF(AND('3. Información básica proyecto'!$B$9="Obra",'3. Información básica proyecto'!$B$7="Aguas",J26="No"),'4. Transf riesgo OCULTA'!L21,
IF(AND('3. Información básica proyecto'!$B$9="Obra",'3. Información básica proyecto'!$B$7="Aguas",J26=""),'4. Transf riesgo OCULTA'!L21,
IF(AND('3. Información básica proyecto'!$B$9="Obra",'3. Información básica proyecto'!$B$7="Otros",J26="Sí"),'4. Transf riesgo OCULTA'!R21,
IF(AND('3. Información básica proyecto'!$B$9="Obra",'3. Información básica proyecto'!$B$7="Otros",J26="No"),'4. Transf riesgo OCULTA'!P21,
IF(AND('3. Información básica proyecto'!$B$9="Obra",'3. Información básica proyecto'!$B$7="Otros",J26=""),'4. Transf riesgo OCULTA'!P21,
IF(AND('3. Información básica proyecto'!$B$9="Servicios",'3. Información básica proyecto'!$B$7="Transportes",J26="Sí"),'4. Transf riesgo OCULTA'!J27,
IF(AND('3. Información básica proyecto'!$B$9="Servicios",'3. Información básica proyecto'!$B$7="Transportes",J26="No"),'4. Transf riesgo OCULTA'!H27,
IF(AND('3. Información básica proyecto'!$B$9="Servicios",'3. Información básica proyecto'!$B$7="Transportes",J26=""),'4. Transf riesgo OCULTA'!H27,
IF(AND('3. Información básica proyecto'!$B$9="Servicios",'3. Información básica proyecto'!$B$7="Aguas",J26="Sí"),'4. Transf riesgo OCULTA'!N27,
IF(AND('3. Información básica proyecto'!$B$9="Servicios",'3. Información básica proyecto'!$B$7="Aguas",J26="No"),'4. Transf riesgo OCULTA'!L27,
IF(AND('3. Información básica proyecto'!$B$9="Servicios",'3. Información básica proyecto'!$B$7="Aguas",J26=""),'4. Transf riesgo OCULTA'!L27,
IF(AND('3. Información básica proyecto'!$B$9="Servicios",'3. Información básica proyecto'!$B$7="Otros",J26="Sí"),'4. Transf riesgo OCULTA'!R27,
IF(AND('3. Información básica proyecto'!$B$9="Servicios",'3. Información básica proyecto'!$B$7="Otros",J26="No"),'4. Transf riesgo OCULTA'!P27,
IF(AND('3. Información básica proyecto'!$B$9="Servicios",'3. Información básica proyecto'!$B$7="Otros",J26=""),'4. Transf riesgo OCULTA'!P27,
IF(AND('3. Información básica proyecto'!$B$9="Servicios",'3. Información básica proyecto'!$B$7="Social",J26="Sí"),'4. Transf riesgo OCULTA'!F27,
IF(AND('3. Información básica proyecto'!$B$9="Servicios",'3. Información básica proyecto'!$B$7="Social",J26="No"),'4. Transf riesgo OCULTA'!D27,
'4. Transf riesgo OCULTA'!D27))))))))))))))))))))))))</f>
        <v/>
      </c>
      <c r="E26" s="17" t="str">
        <f>IF(ISBLANK('3. Información básica proyecto'!$B$7),"",
IF(AND('3. Información básica proyecto'!$B$9="Obra",'3. Información básica proyecto'!$B$7="Social",$J26="Sí"),'4. Transf riesgo OCULTA'!G21,
IF(AND('3. Información básica proyecto'!$B$9="Obra",'3. Información básica proyecto'!$B$7="Social",$J26="No"),'4. Transf riesgo OCULTA'!E21,
IF(AND('3. Información básica proyecto'!$B$9="Obra",'3. Información básica proyecto'!$B$7="Social",$J26=""),'4. Transf riesgo OCULTA'!E21,
IF(AND('3. Información básica proyecto'!$B$9="Obra",'3. Información básica proyecto'!$B$7="Transportes",$J26="Sí"),'4. Transf riesgo OCULTA'!K21,
IF(AND('3. Información básica proyecto'!$B$9="Obra",'3. Información básica proyecto'!$B$7="Transportes",$J26="No"),'4. Transf riesgo OCULTA'!I21,
IF(AND('3. Información básica proyecto'!$B$9="Obra",'3. Información básica proyecto'!$B$7="Transportes",$J26=""),'4. Transf riesgo OCULTA'!I21,
IF(AND('3. Información básica proyecto'!$B$9="Obra",'3. Información básica proyecto'!$B$7="Aguas",$J26="Sí"),'4. Transf riesgo OCULTA'!O21,
IF(AND('3. Información básica proyecto'!$B$9="Obra",'3. Información básica proyecto'!$B$7="Aguas",$J26="No"),'4. Transf riesgo OCULTA'!M21,
IF(AND('3. Información básica proyecto'!$B$9="Obra",'3. Información básica proyecto'!$B$7="Aguas",$J26=""),'4. Transf riesgo OCULTA'!M21,
IF(AND('3. Información básica proyecto'!$B$9="Obra",'3. Información básica proyecto'!$B$7="Otros",$J26="Sí"),'4. Transf riesgo OCULTA'!S21,
IF(AND('3. Información básica proyecto'!$B$9="Obra",'3. Información básica proyecto'!$B$7="Otros",$J26="No"),'4. Transf riesgo OCULTA'!Q21,
IF(AND('3. Información básica proyecto'!$B$9="Obra",'3. Información básica proyecto'!$B$7="Otros",$J26=""),'4. Transf riesgo OCULTA'!Q21,
IF(AND('3. Información básica proyecto'!$B$9="Servicios",'3. Información básica proyecto'!$B$7="Transportes",$J26="Sí"),'4. Transf riesgo OCULTA'!K27,
IF(AND('3. Información básica proyecto'!$B$9="Servicios",'3. Información básica proyecto'!$B$7="Transportes",$J26="No"),'4. Transf riesgo OCULTA'!I27,
IF(AND('3. Información básica proyecto'!$B$9="Servicios",'3. Información básica proyecto'!$B$7="Transportes",$J26=""),'4. Transf riesgo OCULTA'!I27,
IF(AND('3. Información básica proyecto'!$B$9="Servicios",'3. Información básica proyecto'!$B$7="Aguas",$J26="Sí"),'4. Transf riesgo OCULTA'!O27,
IF(AND('3. Información básica proyecto'!$B$9="Servicios",'3. Información básica proyecto'!$B$7="Aguas",$J26="No"),'4. Transf riesgo OCULTA'!M27,
IF(AND('3. Información básica proyecto'!$B$9="Servicios",'3. Información básica proyecto'!$B$7="Aguas",$J26=""),'4. Transf riesgo OCULTA'!M27,
IF(AND('3. Información básica proyecto'!$B$9="Servicios",'3. Información básica proyecto'!$B$7="Otros",$J26="Sí"),'4. Transf riesgo OCULTA'!S27,
IF(AND('3. Información básica proyecto'!$B$9="Servicios",'3. Información básica proyecto'!$B$7="Otros",$J26="No"),'4. Transf riesgo OCULTA'!Q27,
IF(AND('3. Información básica proyecto'!$B$9="Servicios",'3. Información básica proyecto'!$B$7="Otros",$J26=""),'4. Transf riesgo OCULTA'!Q27,
IF(AND('3. Información básica proyecto'!$B$9="Servicios",'3. Información básica proyecto'!$B$7="Social",$J26="Sí"),'4. Transf riesgo OCULTA'!G27,
IF(AND('3. Información básica proyecto'!$B$9="Servicios",'3. Información básica proyecto'!$B$7="Social",$J26="No"),'4. Transf riesgo OCULTA'!E27,
'4. Transf riesgo OCULTA'!E27))))))))))))))))))))))))</f>
        <v/>
      </c>
      <c r="F26" s="75" t="str">
        <f>IF(ISBLANK('3. Información básica proyecto'!$B$7),"",
IF(AND('3. Información básica proyecto'!$B$9="Obra",'3. Información básica proyecto'!$B$7="Social"),'4. Transf riesgo OCULTA'!T21,
IF(AND('3. Información básica proyecto'!$B$9="Obra",'3. Información básica proyecto'!$B$7="Transportes"),'4. Transf riesgo OCULTA'!W21,
IF(AND('3. Información básica proyecto'!$B$9="Obra",'3. Información básica proyecto'!$B$7="Aguas"),'4. Transf riesgo OCULTA'!Z21,
IF(AND('3. Información básica proyecto'!$B$9="Obra",'3. Información básica proyecto'!$B$7="Otros"),'4. Transf riesgo OCULTA'!AC21,
IF(AND('3. Información básica proyecto'!$B$9="Servicios",'3. Información básica proyecto'!$B$7="Transportes"),'4. Transf riesgo OCULTA'!W28,
IF(AND('3. Información básica proyecto'!$B$9="Servicios",'3. Información básica proyecto'!$B$7="Aguas"),'4. Transf riesgo OCULTA'!Z28,
IF(AND('3. Información básica proyecto'!$B$9="Servicios",'3. Información básica proyecto'!$B$7="Otros"),'4. Transf riesgo OCULTA'!AC28,
'4. Transf riesgo OCULTA'!T28))))))))</f>
        <v/>
      </c>
      <c r="G26" s="75" t="str">
        <f>IF(ISBLANK('3. Información básica proyecto'!$B$7),"",
IF(AND('3. Información básica proyecto'!$B$9="Obra",'3. Información básica proyecto'!$B$7="Social"),'4. Transf riesgo OCULTA'!U21,
IF(AND('3. Información básica proyecto'!$B$9="Obra",'3. Información básica proyecto'!$B$7="Transportes"),'4. Transf riesgo OCULTA'!X21,
IF(AND('3. Información básica proyecto'!$B$9="Obra",'3. Información básica proyecto'!$B$7="Aguas"),'4. Transf riesgo OCULTA'!AA21,
IF(AND('3. Información básica proyecto'!$B$9="Obra",'3. Información básica proyecto'!$B$7="Otros"),'4. Transf riesgo OCULTA'!AD21,
IF(AND('3. Información básica proyecto'!$B$9="Servicios",'3. Información básica proyecto'!$B$7="Transportes"),'4. Transf riesgo OCULTA'!X28,
IF(AND('3. Información básica proyecto'!$B$9="Servicios",'3. Información básica proyecto'!$B$7="Aguas"),'4. Transf riesgo OCULTA'!AA28,
IF(AND('3. Información básica proyecto'!$B$9="Servicios",'3. Información básica proyecto'!$B$7="Otros"),'4. Transf riesgo OCULTA'!AD28,
'4. Transf riesgo OCULTA'!U28))))))))</f>
        <v/>
      </c>
      <c r="H26" s="75" t="str">
        <f>IF(ISBLANK('3. Información básica proyecto'!$B$7),"",
IF(AND('3. Información básica proyecto'!$B$9="Obra",'3. Información básica proyecto'!$B$7="Social"),'4. Transf riesgo OCULTA'!V21,
IF(AND('3. Información básica proyecto'!$B$9="Obra",'3. Información básica proyecto'!$B$7="Transportes"),'4. Transf riesgo OCULTA'!Y21,
IF(AND('3. Información básica proyecto'!$B$9="Obra",'3. Información básica proyecto'!$B$7="Aguas"),'4. Transf riesgo OCULTA'!AB21,
IF(AND('3. Información básica proyecto'!$B$9="Obra",'3. Información básica proyecto'!$B$7="Otros"),'4. Transf riesgo OCULTA'!AE21,
IF(AND('3. Información básica proyecto'!$B$9="Servicios",'3. Información básica proyecto'!$B$7="Transportes"),'4. Transf riesgo OCULTA'!Y28,
IF(AND('3. Información básica proyecto'!$B$9="Servicios",'3. Información básica proyecto'!$B$7="Aguas"),'4. Transf riesgo OCULTA'!AB28,
IF(AND('3. Información básica proyecto'!$B$9="Servicios",'3. Información básica proyecto'!$B$7="Otros"),'4. Transf riesgo OCULTA'!AE28,
'4. Transf riesgo OCULTA'!V28))))))))</f>
        <v/>
      </c>
      <c r="I26" s="172"/>
      <c r="J26" s="188"/>
      <c r="K26" s="219"/>
      <c r="M26" s="171" cm="1">
        <f t="array" ref="M26">IF(I26="Socio privado",MAX(($M$14:M25)+1),0)</f>
        <v>0</v>
      </c>
      <c r="O26" s="76">
        <v>13</v>
      </c>
      <c r="P26" s="171" t="str" cm="1">
        <f t="array" ref="P26">IFERROR(INDEX($B$14:$B$34,MATCH(O26,$M$14:$M$34,0),0),"")</f>
        <v/>
      </c>
    </row>
    <row r="27" spans="1:25" ht="68.45" customHeight="1" x14ac:dyDescent="0.2">
      <c r="A27" s="63" t="str">
        <f>IF(ISBLANK('3. Información básica proyecto'!$B$7),"",
IF('3. Información básica proyecto'!$B$9="Obra",'4. Transf riesgo OCULTA'!A22,'4. Transf riesgo OCULTA'!A29))</f>
        <v/>
      </c>
      <c r="B27" s="66" t="str">
        <f>IF(ISBLANK('3. Información básica proyecto'!$B$7),"",
IF('3. Información básica proyecto'!$B$9="Obra",'4. Transf riesgo OCULTA'!B22,'4. Transf riesgo OCULTA'!B29))</f>
        <v/>
      </c>
      <c r="C27" s="66" t="str">
        <f>IF(ISBLANK('3. Información básica proyecto'!$B$7),"",
IF('3. Información básica proyecto'!$B$9="Obra",'4. Transf riesgo OCULTA'!C22,'4. Transf riesgo OCULTA'!C29))</f>
        <v/>
      </c>
      <c r="D27" s="17" t="str">
        <f>IF(ISBLANK('3. Información básica proyecto'!$B$7),"",
IF(AND('3. Información básica proyecto'!$B$9="Obra",'3. Información básica proyecto'!$B$7="Social",J27="Sí"),'4. Transf riesgo OCULTA'!F22,
IF(AND('3. Información básica proyecto'!$B$9="Obra",'3. Información básica proyecto'!$B$7="Social",J27="No"),'4. Transf riesgo OCULTA'!D22,
IF(AND('3. Información básica proyecto'!$B$9="Obra",'3. Información básica proyecto'!$B$7="Social",J27=""),'4. Transf riesgo OCULTA'!D22,
IF(AND('3. Información básica proyecto'!$B$9="Obra",'3. Información básica proyecto'!$B$7="Transportes",J27="Sí"),'4. Transf riesgo OCULTA'!J22,
IF(AND('3. Información básica proyecto'!$B$9="Obra",'3. Información básica proyecto'!$B$7="Transportes",J27="No"),'4. Transf riesgo OCULTA'!H22,
IF(AND('3. Información básica proyecto'!$B$9="Obra",'3. Información básica proyecto'!$B$7="Transportes",J27=""),'4. Transf riesgo OCULTA'!H22,
IF(AND('3. Información básica proyecto'!$B$9="Obra",'3. Información básica proyecto'!$B$7="Aguas",J27="Sí"),'4. Transf riesgo OCULTA'!N22,
IF(AND('3. Información básica proyecto'!$B$9="Obra",'3. Información básica proyecto'!$B$7="Aguas",J27="No"),'4. Transf riesgo OCULTA'!L22,
IF(AND('3. Información básica proyecto'!$B$9="Obra",'3. Información básica proyecto'!$B$7="Aguas",J27=""),'4. Transf riesgo OCULTA'!L22,
IF(AND('3. Información básica proyecto'!$B$9="Obra",'3. Información básica proyecto'!$B$7="Otros",J27="Sí"),'4. Transf riesgo OCULTA'!R22,
IF(AND('3. Información básica proyecto'!$B$9="Obra",'3. Información básica proyecto'!$B$7="Otros",J27="No"),'4. Transf riesgo OCULTA'!P22,
IF(AND('3. Información básica proyecto'!$B$9="Obra",'3. Información básica proyecto'!$B$7="Otros",J27=""),'4. Transf riesgo OCULTA'!P22,
IF(AND('3. Información básica proyecto'!$B$9="Servicios",'3. Información básica proyecto'!$B$7="Transportes",J27="Sí"),'4. Transf riesgo OCULTA'!J28,
IF(AND('3. Información básica proyecto'!$B$9="Servicios",'3. Información básica proyecto'!$B$7="Transportes",J27="No"),'4. Transf riesgo OCULTA'!H28,
IF(AND('3. Información básica proyecto'!$B$9="Servicios",'3. Información básica proyecto'!$B$7="Transportes",J27=""),'4. Transf riesgo OCULTA'!H28,
IF(AND('3. Información básica proyecto'!$B$9="Servicios",'3. Información básica proyecto'!$B$7="Aguas",J27="Sí"),'4. Transf riesgo OCULTA'!N28,
IF(AND('3. Información básica proyecto'!$B$9="Servicios",'3. Información básica proyecto'!$B$7="Aguas",J27="No"),'4. Transf riesgo OCULTA'!L28,
IF(AND('3. Información básica proyecto'!$B$9="Servicios",'3. Información básica proyecto'!$B$7="Aguas",J27=""),'4. Transf riesgo OCULTA'!L28,
IF(AND('3. Información básica proyecto'!$B$9="Servicios",'3. Información básica proyecto'!$B$7="Otros",J27="Sí"),'4. Transf riesgo OCULTA'!R28,
IF(AND('3. Información básica proyecto'!$B$9="Servicios",'3. Información básica proyecto'!$B$7="Otros",J27="No"),'4. Transf riesgo OCULTA'!P28,
IF(AND('3. Información básica proyecto'!$B$9="Servicios",'3. Información básica proyecto'!$B$7="Otros",J27=""),'4. Transf riesgo OCULTA'!P28,
IF(AND('3. Información básica proyecto'!$B$9="Servicios",'3. Información básica proyecto'!$B$7="Social",J27="Sí"),'4. Transf riesgo OCULTA'!F28,
IF(AND('3. Información básica proyecto'!$B$9="Servicios",'3. Información básica proyecto'!$B$7="Social",J27="No"),'4. Transf riesgo OCULTA'!D28,
'4. Transf riesgo OCULTA'!D28))))))))))))))))))))))))</f>
        <v/>
      </c>
      <c r="E27" s="17" t="str">
        <f>IF(ISBLANK('3. Información básica proyecto'!$B$7),"",
IF(AND('3. Información básica proyecto'!$B$9="Obra",'3. Información básica proyecto'!$B$7="Social",$J27="Sí"),'4. Transf riesgo OCULTA'!G22,
IF(AND('3. Información básica proyecto'!$B$9="Obra",'3. Información básica proyecto'!$B$7="Social",$J27="No"),'4. Transf riesgo OCULTA'!E22,
IF(AND('3. Información básica proyecto'!$B$9="Obra",'3. Información básica proyecto'!$B$7="Social",$J27=""),'4. Transf riesgo OCULTA'!E22,
IF(AND('3. Información básica proyecto'!$B$9="Obra",'3. Información básica proyecto'!$B$7="Transportes",$J27="Sí"),'4. Transf riesgo OCULTA'!K22,
IF(AND('3. Información básica proyecto'!$B$9="Obra",'3. Información básica proyecto'!$B$7="Transportes",$J27="No"),'4. Transf riesgo OCULTA'!I22,
IF(AND('3. Información básica proyecto'!$B$9="Obra",'3. Información básica proyecto'!$B$7="Transportes",$J27=""),'4. Transf riesgo OCULTA'!I22,
IF(AND('3. Información básica proyecto'!$B$9="Obra",'3. Información básica proyecto'!$B$7="Aguas",$J27="Sí"),'4. Transf riesgo OCULTA'!O22,
IF(AND('3. Información básica proyecto'!$B$9="Obra",'3. Información básica proyecto'!$B$7="Aguas",$J27="No"),'4. Transf riesgo OCULTA'!M22,
IF(AND('3. Información básica proyecto'!$B$9="Obra",'3. Información básica proyecto'!$B$7="Aguas",$J27=""),'4. Transf riesgo OCULTA'!M22,
IF(AND('3. Información básica proyecto'!$B$9="Obra",'3. Información básica proyecto'!$B$7="Otros",$J27="Sí"),'4. Transf riesgo OCULTA'!S22,
IF(AND('3. Información básica proyecto'!$B$9="Obra",'3. Información básica proyecto'!$B$7="Otros",$J27="No"),'4. Transf riesgo OCULTA'!Q22,
IF(AND('3. Información básica proyecto'!$B$9="Obra",'3. Información básica proyecto'!$B$7="Otros",$J27=""),'4. Transf riesgo OCULTA'!Q22,
IF(AND('3. Información básica proyecto'!$B$9="Servicios",'3. Información básica proyecto'!$B$7="Transportes",$J27="Sí"),'4. Transf riesgo OCULTA'!K28,
IF(AND('3. Información básica proyecto'!$B$9="Servicios",'3. Información básica proyecto'!$B$7="Transportes",$J27="No"),'4. Transf riesgo OCULTA'!I28,
IF(AND('3. Información básica proyecto'!$B$9="Servicios",'3. Información básica proyecto'!$B$7="Transportes",$J27=""),'4. Transf riesgo OCULTA'!I28,
IF(AND('3. Información básica proyecto'!$B$9="Servicios",'3. Información básica proyecto'!$B$7="Aguas",$J27="Sí"),'4. Transf riesgo OCULTA'!O28,
IF(AND('3. Información básica proyecto'!$B$9="Servicios",'3. Información básica proyecto'!$B$7="Aguas",$J27="No"),'4. Transf riesgo OCULTA'!M28,
IF(AND('3. Información básica proyecto'!$B$9="Servicios",'3. Información básica proyecto'!$B$7="Aguas",$J27=""),'4. Transf riesgo OCULTA'!M28,
IF(AND('3. Información básica proyecto'!$B$9="Servicios",'3. Información básica proyecto'!$B$7="Otros",$J27="Sí"),'4. Transf riesgo OCULTA'!S28,
IF(AND('3. Información básica proyecto'!$B$9="Servicios",'3. Información básica proyecto'!$B$7="Otros",$J27="No"),'4. Transf riesgo OCULTA'!Q28,
IF(AND('3. Información básica proyecto'!$B$9="Servicios",'3. Información básica proyecto'!$B$7="Otros",$J27=""),'4. Transf riesgo OCULTA'!Q28,
IF(AND('3. Información básica proyecto'!$B$9="Servicios",'3. Información básica proyecto'!$B$7="Social",$J27="Sí"),'4. Transf riesgo OCULTA'!G28,
IF(AND('3. Información básica proyecto'!$B$9="Servicios",'3. Información básica proyecto'!$B$7="Social",$J27="No"),'4. Transf riesgo OCULTA'!E28,
'4. Transf riesgo OCULTA'!E28))))))))))))))))))))))))</f>
        <v/>
      </c>
      <c r="F27" s="75" t="str">
        <f>IF(ISBLANK('3. Información básica proyecto'!$B$7),"",
IF(AND('3. Información básica proyecto'!$B$9="Obra",'3. Información básica proyecto'!$B$7="Social"),'4. Transf riesgo OCULTA'!T22,
IF(AND('3. Información básica proyecto'!$B$9="Obra",'3. Información básica proyecto'!$B$7="Transportes"),'4. Transf riesgo OCULTA'!W22,
IF(AND('3. Información básica proyecto'!$B$9="Obra",'3. Información básica proyecto'!$B$7="Aguas"),'4. Transf riesgo OCULTA'!Z22,
IF(AND('3. Información básica proyecto'!$B$9="Obra",'3. Información básica proyecto'!$B$7="Otros"),'4. Transf riesgo OCULTA'!AC22,
IF(AND('3. Información básica proyecto'!$B$9="Servicios",'3. Información básica proyecto'!$B$7="Transportes"),'4. Transf riesgo OCULTA'!W29,
IF(AND('3. Información básica proyecto'!$B$9="Servicios",'3. Información básica proyecto'!$B$7="Aguas"),'4. Transf riesgo OCULTA'!Z29,
IF(AND('3. Información básica proyecto'!$B$9="Servicios",'3. Información básica proyecto'!$B$7="Otros"),'4. Transf riesgo OCULTA'!AC29,
'4. Transf riesgo OCULTA'!T29))))))))</f>
        <v/>
      </c>
      <c r="G27" s="75" t="str">
        <f>IF(ISBLANK('3. Información básica proyecto'!$B$7),"",
IF(AND('3. Información básica proyecto'!$B$9="Obra",'3. Información básica proyecto'!$B$7="Social"),'4. Transf riesgo OCULTA'!U22,
IF(AND('3. Información básica proyecto'!$B$9="Obra",'3. Información básica proyecto'!$B$7="Transportes"),'4. Transf riesgo OCULTA'!X22,
IF(AND('3. Información básica proyecto'!$B$9="Obra",'3. Información básica proyecto'!$B$7="Aguas"),'4. Transf riesgo OCULTA'!AA22,
IF(AND('3. Información básica proyecto'!$B$9="Obra",'3. Información básica proyecto'!$B$7="Otros"),'4. Transf riesgo OCULTA'!AD22,
IF(AND('3. Información básica proyecto'!$B$9="Servicios",'3. Información básica proyecto'!$B$7="Transportes"),'4. Transf riesgo OCULTA'!X29,
IF(AND('3. Información básica proyecto'!$B$9="Servicios",'3. Información básica proyecto'!$B$7="Aguas"),'4. Transf riesgo OCULTA'!AA29,
IF(AND('3. Información básica proyecto'!$B$9="Servicios",'3. Información básica proyecto'!$B$7="Otros"),'4. Transf riesgo OCULTA'!AD29,
'4. Transf riesgo OCULTA'!U29))))))))</f>
        <v/>
      </c>
      <c r="H27" s="75" t="str">
        <f>IF(ISBLANK('3. Información básica proyecto'!$B$7),"",
IF(AND('3. Información básica proyecto'!$B$9="Obra",'3. Información básica proyecto'!$B$7="Social"),'4. Transf riesgo OCULTA'!V22,
IF(AND('3. Información básica proyecto'!$B$9="Obra",'3. Información básica proyecto'!$B$7="Transportes"),'4. Transf riesgo OCULTA'!Y22,
IF(AND('3. Información básica proyecto'!$B$9="Obra",'3. Información básica proyecto'!$B$7="Aguas"),'4. Transf riesgo OCULTA'!AB22,
IF(AND('3. Información básica proyecto'!$B$9="Obra",'3. Información básica proyecto'!$B$7="Otros"),'4. Transf riesgo OCULTA'!AE22,
IF(AND('3. Información básica proyecto'!$B$9="Servicios",'3. Información básica proyecto'!$B$7="Transportes"),'4. Transf riesgo OCULTA'!Y29,
IF(AND('3. Información básica proyecto'!$B$9="Servicios",'3. Información básica proyecto'!$B$7="Aguas"),'4. Transf riesgo OCULTA'!AB29,
IF(AND('3. Información básica proyecto'!$B$9="Servicios",'3. Información básica proyecto'!$B$7="Otros"),'4. Transf riesgo OCULTA'!AE29,
'4. Transf riesgo OCULTA'!V29))))))))</f>
        <v/>
      </c>
      <c r="I27" s="172"/>
      <c r="J27" s="188"/>
      <c r="K27" s="219"/>
      <c r="M27" s="171" cm="1">
        <f t="array" ref="M27">IF(I27="Socio privado",MAX(($M$14:M26)+1),0)</f>
        <v>0</v>
      </c>
      <c r="O27" s="76">
        <v>14</v>
      </c>
      <c r="P27" s="171" t="str" cm="1">
        <f t="array" ref="P27">IFERROR(INDEX($B$14:$B$34,MATCH(O27,$M$14:$M$34,0),0),"")</f>
        <v/>
      </c>
    </row>
    <row r="28" spans="1:25" ht="63.95" customHeight="1" x14ac:dyDescent="0.2">
      <c r="A28" s="63" t="str">
        <f>IF(ISBLANK('3. Información básica proyecto'!$B$7),"",
IF('3. Información básica proyecto'!$B$9="Servicios","",
IF('3. Información básica proyecto'!$B$9="Obra",'4. Transf riesgo OCULTA'!A23,'4. Transf riesgo OCULTA'!A30)))</f>
        <v/>
      </c>
      <c r="B28" s="66" t="str">
        <f>IF(ISBLANK('3. Información básica proyecto'!$B$7),"",
IF('3. Información básica proyecto'!$B$9="Servicios","",
IF('3. Información básica proyecto'!$B$9="Obra",'4. Transf riesgo OCULTA'!B23,'4. Transf riesgo OCULTA'!B30)))</f>
        <v/>
      </c>
      <c r="C28" s="66" t="str">
        <f>IF(ISBLANK('3. Información básica proyecto'!$B$7),"",
IF('3. Información básica proyecto'!$B$9="Servicios","",
IF('3. Información básica proyecto'!$B$9="Obra",'4. Transf riesgo OCULTA'!C23,'4. Transf riesgo OCULTA'!C30)))</f>
        <v/>
      </c>
      <c r="D28" s="17" t="str">
        <f>IF(ISBLANK('3. Información básica proyecto'!$B$9),"",
IF('3. Información básica proyecto'!$B$9="Servicios","",
IF(AND('3. Información básica proyecto'!$B$9="Obra",'3. Información básica proyecto'!$B$7="Social",$J28="Sí"),'4. Transf riesgo OCULTA'!F23,
IF(AND('3. Información básica proyecto'!$B$9="Obra",'3. Información básica proyecto'!$B$7="Social",$J28="No"),'4. Transf riesgo OCULTA'!D23,
IF(AND('3. Información básica proyecto'!$B$9="Obra",'3. Información básica proyecto'!$B$7="Social",$J28=""),'4. Transf riesgo OCULTA'!D23,
IF(AND('3. Información básica proyecto'!$B$9="Obra",'3. Información básica proyecto'!$B$7="Transportes",$J28="Sí"),'4. Transf riesgo OCULTA'!J23,
IF(AND('3. Información básica proyecto'!$B$9="Obra",'3. Información básica proyecto'!$B$7="Transportes",$J28="No"),'4. Transf riesgo OCULTA'!H23,
IF(AND('3. Información básica proyecto'!$B$9="Obra",'3. Información básica proyecto'!$B$7="Transportes",$J28=""),'4. Transf riesgo OCULTA'!H23,
IF(AND('3. Información básica proyecto'!$B$9="Obra",'3. Información básica proyecto'!$B$7="Aguas",$J28="Sí"),'4. Transf riesgo OCULTA'!N23,
IF(AND('3. Información básica proyecto'!$B$9="Obra",'3. Información básica proyecto'!$B$7="Aguas",$J28="No"),'4. Transf riesgo OCULTA'!L23,
IF(AND('3. Información básica proyecto'!$B$9="Obra",'3. Información básica proyecto'!$B$7="Aguas",$J28=""),'4. Transf riesgo OCULTA'!L23,
IF(AND('3. Información básica proyecto'!$B$9="Obra",'3. Información básica proyecto'!$B$7="Otros",$J28="Sí"),'4. Transf riesgo OCULTA'!R23,
IF(AND('3. Información básica proyecto'!$B$9="Obra",'3. Información básica proyecto'!$B$7="Otros",$J28="No"),'4. Transf riesgo OCULTA'!P23,
IF(AND('3. Información básica proyecto'!$B$9="Obra",'3. Información básica proyecto'!$B$7="Otros",$J28=""),'4. Transf riesgo OCULTA'!P23,
""))))))))))))))</f>
        <v/>
      </c>
      <c r="E28" s="17" t="str">
        <f>IF(ISBLANK('3. Información básica proyecto'!$B$9),"",
IF('3. Información básica proyecto'!$B$9="Servicios","",
IF(AND('3. Información básica proyecto'!$B$9="Obra",'3. Información básica proyecto'!$B$7="Social",$J28="Sí"),'4. Transf riesgo OCULTA'!G23,
IF(AND('3. Información básica proyecto'!$B$9="Obra",'3. Información básica proyecto'!$B$7="Social",$J28="No"),'4. Transf riesgo OCULTA'!E23,
IF(AND('3. Información básica proyecto'!$B$9="Obra",'3. Información básica proyecto'!$B$7="Social",$J28=""),'4. Transf riesgo OCULTA'!E23,
IF(AND('3. Información básica proyecto'!$B$9="Obra",'3. Información básica proyecto'!$B$7="Transportes",$J28="Sí"),'4. Transf riesgo OCULTA'!K23,
IF(AND('3. Información básica proyecto'!$B$9="Obra",'3. Información básica proyecto'!$B$7="Transportes",$J28="No"),'4. Transf riesgo OCULTA'!I23,
IF(AND('3. Información básica proyecto'!$B$9="Obra",'3. Información básica proyecto'!$B$7="Transportes",$J28=""),'4. Transf riesgo OCULTA'!I23,
IF(AND('3. Información básica proyecto'!$B$9="Obra",'3. Información básica proyecto'!$B$7="Aguas",$J28="Sí"),'4. Transf riesgo OCULTA'!O23,
IF(AND('3. Información básica proyecto'!$B$9="Obra",'3. Información básica proyecto'!$B$7="Aguas",$J28="No"),'4. Transf riesgo OCULTA'!M23,
IF(AND('3. Información básica proyecto'!$B$9="Obra",'3. Información básica proyecto'!$B$7="Aguas",$J28=""),'4. Transf riesgo OCULTA'!M23,
IF(AND('3. Información básica proyecto'!$B$9="Obra",'3. Información básica proyecto'!$B$7="Otros",$J28="Sí"),'4. Transf riesgo OCULTA'!S23,
IF(AND('3. Información básica proyecto'!$B$9="Obra",'3. Información básica proyecto'!$B$7="Otros",$J28="No"),'4. Transf riesgo OCULTA'!Q23,
IF(AND('3. Información básica proyecto'!$B$9="Obra",'3. Información básica proyecto'!$B$7="Otros",$J28=""),'4. Transf riesgo OCULTA'!Q23,
""))))))))))))))</f>
        <v/>
      </c>
      <c r="F28" s="75" t="str">
        <f>IF(ISBLANK('3. Información básica proyecto'!$B$7),"",
IF('3. Información básica proyecto'!$B$9="Servicios","",
IF(AND('3. Información básica proyecto'!$B$9="Obra",'3. Información básica proyecto'!$B$7="Social"),'4. Transf riesgo OCULTA'!T23,
IF(AND('3. Información básica proyecto'!$B$9="Obra",'3. Información básica proyecto'!$B$7="Transportes"),'4. Transf riesgo OCULTA'!W23,
IF(AND('3. Información básica proyecto'!$B$9="Obra",'3. Información básica proyecto'!$B$7="Aguas"),'4. Transf riesgo OCULTA'!Z23,
IF(AND('3. Información básica proyecto'!$B$9="Obra",'3. Información básica proyecto'!$B$7="Otros"),'4. Transf riesgo OCULTA'!AC23,
'4. Transf riesgo OCULTA'!T29)))))
)</f>
        <v/>
      </c>
      <c r="G28" s="75" t="str">
        <f>IF(ISBLANK('3. Información básica proyecto'!$B$7),"",
IF('3. Información básica proyecto'!$B$9="Servicios","",
IF(AND('3. Información básica proyecto'!$B$9="Obra",'3. Información básica proyecto'!$B$7="Social"),'4. Transf riesgo OCULTA'!U23,
IF(AND('3. Información básica proyecto'!$B$9="Obra",'3. Información básica proyecto'!$B$7="Transportes"),'4. Transf riesgo OCULTA'!X23,
IF(AND('3. Información básica proyecto'!$B$9="Obra",'3. Información básica proyecto'!$B$7="Aguas"),'4. Transf riesgo OCULTA'!AA23,
IF(AND('3. Información básica proyecto'!$B$9="Obra",'3. Información básica proyecto'!$B$7="Otros"),'4. Transf riesgo OCULTA'!AD23,
'4. Transf riesgo OCULTA'!U29)))))
)</f>
        <v/>
      </c>
      <c r="H28" s="75" t="str">
        <f>IF(ISBLANK('3. Información básica proyecto'!$B$7),"",
IF('3. Información básica proyecto'!$B$9="Servicios","",
IF(AND('3. Información básica proyecto'!$B$9="Obra",'3. Información básica proyecto'!$B$7="Social"),'4. Transf riesgo OCULTA'!V23,
IF(AND('3. Información básica proyecto'!$B$9="Obra",'3. Información básica proyecto'!$B$7="Transportes"),'4. Transf riesgo OCULTA'!Y23,
IF(AND('3. Información básica proyecto'!$B$9="Obra",'3. Información básica proyecto'!$B$7="Aguas"),'4. Transf riesgo OCULTA'!AB23,
IF(AND('3. Información básica proyecto'!$B$9="Obra",'3. Información básica proyecto'!$B$7="Otros"),'4. Transf riesgo OCULTA'!AE23,
'4. Transf riesgo OCULTA'!V29)))))
)</f>
        <v/>
      </c>
      <c r="I28" s="172"/>
      <c r="J28" s="188"/>
      <c r="K28" s="219"/>
      <c r="M28" s="171" cm="1">
        <f t="array" ref="M28">IF(I28="Socio privado",MAX(($M$14:M27)+1),0)</f>
        <v>0</v>
      </c>
      <c r="O28" s="76">
        <v>15</v>
      </c>
      <c r="P28" s="171" t="str" cm="1">
        <f t="array" ref="P28">IFERROR(INDEX($B$14:$B$34,MATCH(O28,$M$14:$M$34,0),0),"")</f>
        <v/>
      </c>
    </row>
    <row r="29" spans="1:25" ht="102.6" customHeight="1" x14ac:dyDescent="0.2">
      <c r="A29" s="63" t="str">
        <f>IF(ISBLANK('3. Información básica proyecto'!$B$7),"",
IF('3. Información básica proyecto'!$B$9="Servicios","",
IF('3. Información básica proyecto'!$B$9="Obra",'4. Transf riesgo OCULTA'!A24,'4. Transf riesgo OCULTA'!A31)))</f>
        <v/>
      </c>
      <c r="B29" s="66" t="str">
        <f>IF(ISBLANK('3. Información básica proyecto'!$B$7),"",
IF('3. Información básica proyecto'!$B$9="Servicios","",
IF('3. Información básica proyecto'!$B$9="Obra",'4. Transf riesgo OCULTA'!B24,'4. Transf riesgo OCULTA'!B31)))</f>
        <v/>
      </c>
      <c r="C29" s="66" t="str">
        <f>IF(ISBLANK('3. Información básica proyecto'!$B$7),"",
IF('3. Información básica proyecto'!$B$9="Servicios","",
IF('3. Información básica proyecto'!$B$9="Obra",'4. Transf riesgo OCULTA'!C24,'4. Transf riesgo OCULTA'!C31)))</f>
        <v/>
      </c>
      <c r="D29" s="17" t="str">
        <f>IF(ISBLANK('3. Información básica proyecto'!$B$9),"",
IF('3. Información básica proyecto'!$B$9="Servicios","",
IF(AND('3. Información básica proyecto'!$B$9="Obra",'3. Información básica proyecto'!$B$7="Social",J29="Sí"),'4. Transf riesgo OCULTA'!F24,
IF(AND('3. Información básica proyecto'!$B$9="Obra",'3. Información básica proyecto'!$B$7="Social",J29="No"),'4. Transf riesgo OCULTA'!D24,
IF(AND('3. Información básica proyecto'!$B$9="Obra",'3. Información básica proyecto'!$B$7="Social",J29=""),'4. Transf riesgo OCULTA'!D24,
IF(AND('3. Información básica proyecto'!$B$9="Obra",'3. Información básica proyecto'!$B$7="Transportes",J29="Sí"),'4. Transf riesgo OCULTA'!J24,
IF(AND('3. Información básica proyecto'!$B$9="Obra",'3. Información básica proyecto'!$B$7="Transportes",J29="No"),'4. Transf riesgo OCULTA'!H24,
IF(AND('3. Información básica proyecto'!$B$9="Obra",'3. Información básica proyecto'!$B$7="Transportes",J29=""),'4. Transf riesgo OCULTA'!H24,
IF(AND('3. Información básica proyecto'!$B$9="Obra",'3. Información básica proyecto'!$B$7="Aguas",J29="Sí"),'4. Transf riesgo OCULTA'!N24,
IF(AND('3. Información básica proyecto'!$B$9="Obra",'3. Información básica proyecto'!$B$7="Aguas",J29="No"),'4. Transf riesgo OCULTA'!L24,
IF(AND('3. Información básica proyecto'!$B$9="Obra",'3. Información básica proyecto'!$B$7="Aguas",J29=""),'4. Transf riesgo OCULTA'!L24,
IF(AND('3. Información básica proyecto'!$B$9="Obra",'3. Información básica proyecto'!$B$7="Otros",J29="Sí"),'4. Transf riesgo OCULTA'!R24,
IF(AND('3. Información básica proyecto'!$B$9="Obra",'3. Información básica proyecto'!$B$7="Otros",J29="No"),'4. Transf riesgo OCULTA'!P24,
IF(AND('3. Información básica proyecto'!$B$9="Obra",'3. Información básica proyecto'!$B$7="Otros",J29=""),'4. Transf riesgo OCULTA'!P24,
""))))))))))))))</f>
        <v/>
      </c>
      <c r="E29" s="17" t="str">
        <f>IF(ISBLANK('3. Información básica proyecto'!$B$9),"",
IF('3. Información básica proyecto'!$B$9="Servicios","",
IF(AND('3. Información básica proyecto'!$B$9="Obra",'3. Información básica proyecto'!$B$7="Social",$J29="Sí"),'4. Transf riesgo OCULTA'!G24,
IF(AND('3. Información básica proyecto'!$B$9="Obra",'3. Información básica proyecto'!$B$7="Social",$J29="No"),'4. Transf riesgo OCULTA'!E24,
IF(AND('3. Información básica proyecto'!$B$9="Obra",'3. Información básica proyecto'!$B$7="Social",$J29=""),'4. Transf riesgo OCULTA'!E24,
IF(AND('3. Información básica proyecto'!$B$9="Obra",'3. Información básica proyecto'!$B$7="Transportes",$J29="Sí"),'4. Transf riesgo OCULTA'!K24,
IF(AND('3. Información básica proyecto'!$B$9="Obra",'3. Información básica proyecto'!$B$7="Transportes",$J29="No"),'4. Transf riesgo OCULTA'!I24,
IF(AND('3. Información básica proyecto'!$B$9="Obra",'3. Información básica proyecto'!$B$7="Transportes",$J29=""),'4. Transf riesgo OCULTA'!I24,
IF(AND('3. Información básica proyecto'!$B$9="Obra",'3. Información básica proyecto'!$B$7="Aguas",$J29="Sí"),'4. Transf riesgo OCULTA'!O24,
IF(AND('3. Información básica proyecto'!$B$9="Obra",'3. Información básica proyecto'!$B$7="Aguas",$J29="No"),'4. Transf riesgo OCULTA'!M24,
IF(AND('3. Información básica proyecto'!$B$9="Obra",'3. Información básica proyecto'!$B$7="Aguas",$J29=""),'4. Transf riesgo OCULTA'!M24,
IF(AND('3. Información básica proyecto'!$B$9="Obra",'3. Información básica proyecto'!$B$7="Otros",$J29="Sí"),'4. Transf riesgo OCULTA'!S24,
IF(AND('3. Información básica proyecto'!$B$9="Obra",'3. Información básica proyecto'!$B$7="Otros",$J29="No"),'4. Transf riesgo OCULTA'!Q24,
IF(AND('3. Información básica proyecto'!$B$9="Obra",'3. Información básica proyecto'!$B$7="Otros",$J29=""),'4. Transf riesgo OCULTA'!Q24,
""))))))))))))))</f>
        <v/>
      </c>
      <c r="F29" s="75" t="str">
        <f>IF(ISBLANK('3. Información básica proyecto'!$B$7),"",
IF('3. Información básica proyecto'!$B$9="Servicios","",
IF(AND('3. Información básica proyecto'!$B$9="Obra",'3. Información básica proyecto'!$B$7="Social"),'4. Transf riesgo OCULTA'!T24,
IF(AND('3. Información básica proyecto'!$B$9="Obra",'3. Información básica proyecto'!$B$7="Transportes"),'4. Transf riesgo OCULTA'!W24,
IF(AND('3. Información básica proyecto'!$B$9="Obra",'3. Información básica proyecto'!$B$7="Aguas"),'4. Transf riesgo OCULTA'!Z24,
IF(AND('3. Información básica proyecto'!$B$9="Obra",'3. Información básica proyecto'!$B$7="Otros"),'4. Transf riesgo OCULTA'!AC24,
'4. Transf riesgo OCULTA'!T30)))))
)</f>
        <v/>
      </c>
      <c r="G29" s="75" t="str">
        <f>IF(ISBLANK('3. Información básica proyecto'!$B$7),"",
IF('3. Información básica proyecto'!$B$9="Servicios","",
IF(AND('3. Información básica proyecto'!$B$9="Obra",'3. Información básica proyecto'!$B$7="Social"),'4. Transf riesgo OCULTA'!U24,
IF(AND('3. Información básica proyecto'!$B$9="Obra",'3. Información básica proyecto'!$B$7="Transportes"),'4. Transf riesgo OCULTA'!X24,
IF(AND('3. Información básica proyecto'!$B$9="Obra",'3. Información básica proyecto'!$B$7="Aguas"),'4. Transf riesgo OCULTA'!AA24,
IF(AND('3. Información básica proyecto'!$B$9="Obra",'3. Información básica proyecto'!$B$7="Otros"),'4. Transf riesgo OCULTA'!AD24,
'4. Transf riesgo OCULTA'!U30)))))
)</f>
        <v/>
      </c>
      <c r="H29" s="75" t="str">
        <f>IF(ISBLANK('3. Información básica proyecto'!$B$7),"",
IF('3. Información básica proyecto'!$B$9="Servicios","",
IF(AND('3. Información básica proyecto'!$B$9="Obra",'3. Información básica proyecto'!$B$7="Social"),'4. Transf riesgo OCULTA'!V24,
IF(AND('3. Información básica proyecto'!$B$9="Obra",'3. Información básica proyecto'!$B$7="Transportes"),'4. Transf riesgo OCULTA'!Y24,
IF(AND('3. Información básica proyecto'!$B$9="Obra",'3. Información básica proyecto'!$B$7="Aguas"),'4. Transf riesgo OCULTA'!AB24,
IF(AND('3. Información básica proyecto'!$B$9="Obra",'3. Información básica proyecto'!$B$7="Otros"),'4. Transf riesgo OCULTA'!AE24,
'4. Transf riesgo OCULTA'!V30)))))
)</f>
        <v/>
      </c>
      <c r="I29" s="172"/>
      <c r="J29" s="188"/>
      <c r="K29" s="219"/>
      <c r="M29" s="171" cm="1">
        <f t="array" ref="M29">IF(I29="Socio privado",MAX(($M$14:M28)+1),0)</f>
        <v>0</v>
      </c>
      <c r="O29" s="76">
        <v>16</v>
      </c>
      <c r="P29" s="171" t="str" cm="1">
        <f t="array" ref="P29">IFERROR(INDEX($B$14:$B$34,MATCH(O29,$M$14:$M$34,0),0),"")</f>
        <v/>
      </c>
    </row>
    <row r="30" spans="1:25" ht="72.599999999999994" customHeight="1" x14ac:dyDescent="0.2">
      <c r="A30" s="63" t="str">
        <f>IF(ISBLANK('3. Información básica proyecto'!$B$7),"",
IF('3. Información básica proyecto'!$B$9="Servicios","",
IF('3. Información básica proyecto'!$B$9="Obra",'4. Transf riesgo OCULTA'!A25,'4. Transf riesgo OCULTA'!A32)))</f>
        <v/>
      </c>
      <c r="B30" s="66" t="str">
        <f>IF(ISBLANK('3. Información básica proyecto'!$B$7),"",
IF('3. Información básica proyecto'!$B$9="Servicios","",
IF('3. Información básica proyecto'!$B$9="Obra",'4. Transf riesgo OCULTA'!B25,'4. Transf riesgo OCULTA'!B32)))</f>
        <v/>
      </c>
      <c r="C30" s="66" t="str">
        <f>IF(ISBLANK('3. Información básica proyecto'!$B$7),"",
IF('3. Información básica proyecto'!$B$9="Servicios","",
IF('3. Información básica proyecto'!$B$9="Obra",'4. Transf riesgo OCULTA'!C25,'4. Transf riesgo OCULTA'!C32)))</f>
        <v/>
      </c>
      <c r="D30" s="17" t="str">
        <f>IF(ISBLANK('3. Información básica proyecto'!$B$9),"",
IF('3. Información básica proyecto'!$B$9="Servicios","",
IF(AND('3. Información básica proyecto'!$B$9="Obra",'3. Información básica proyecto'!$B$7="Social",J30="Sí"),'4. Transf riesgo OCULTA'!F25,
IF(AND('3. Información básica proyecto'!$B$9="Obra",'3. Información básica proyecto'!$B$7="Social",J30="No"),'4. Transf riesgo OCULTA'!D25,
IF(AND('3. Información básica proyecto'!$B$9="Obra",'3. Información básica proyecto'!$B$7="Social",J30=""),'4. Transf riesgo OCULTA'!D25,
IF(AND('3. Información básica proyecto'!$B$9="Obra",'3. Información básica proyecto'!$B$7="Transportes",J30="Sí"),'4. Transf riesgo OCULTA'!J25,
IF(AND('3. Información básica proyecto'!$B$9="Obra",'3. Información básica proyecto'!$B$7="Transportes",J30="No"),'4. Transf riesgo OCULTA'!H25,
IF(AND('3. Información básica proyecto'!$B$9="Obra",'3. Información básica proyecto'!$B$7="Transportes",J30=""),'4. Transf riesgo OCULTA'!H25,
IF(AND('3. Información básica proyecto'!$B$9="Obra",'3. Información básica proyecto'!$B$7="Aguas",J30="Sí"),'4. Transf riesgo OCULTA'!N25,
IF(AND('3. Información básica proyecto'!$B$9="Obra",'3. Información básica proyecto'!$B$7="Aguas",J30="No"),'4. Transf riesgo OCULTA'!L25,
IF(AND('3. Información básica proyecto'!$B$9="Obra",'3. Información básica proyecto'!$B$7="Aguas",J30=""),'4. Transf riesgo OCULTA'!L25,
IF(AND('3. Información básica proyecto'!$B$9="Obra",'3. Información básica proyecto'!$B$7="Otros",J30="Sí"),'4. Transf riesgo OCULTA'!R25,
IF(AND('3. Información básica proyecto'!$B$9="Obra",'3. Información básica proyecto'!$B$7="Otros",J30="No"),'4. Transf riesgo OCULTA'!P25,
IF(AND('3. Información básica proyecto'!$B$9="Obra",'3. Información básica proyecto'!$B$7="Otros",J30=""),'4. Transf riesgo OCULTA'!P25,
""))))))))))))))</f>
        <v/>
      </c>
      <c r="E30" s="17" t="str">
        <f>IF(ISBLANK('3. Información básica proyecto'!$B$9),"",
IF('3. Información básica proyecto'!$B$9="Servicios","",
IF(AND('3. Información básica proyecto'!$B$9="Obra",'3. Información básica proyecto'!$B$7="Social",$J30="Sí"),'4. Transf riesgo OCULTA'!G25,
IF(AND('3. Información básica proyecto'!$B$9="Obra",'3. Información básica proyecto'!$B$7="Social",$J30="No"),'4. Transf riesgo OCULTA'!E25,
IF(AND('3. Información básica proyecto'!$B$9="Obra",'3. Información básica proyecto'!$B$7="Social",$J30=""),'4. Transf riesgo OCULTA'!E25,
IF(AND('3. Información básica proyecto'!$B$9="Obra",'3. Información básica proyecto'!$B$7="Transportes",$J30="Sí"),'4. Transf riesgo OCULTA'!K25,
IF(AND('3. Información básica proyecto'!$B$9="Obra",'3. Información básica proyecto'!$B$7="Transportes",$J30="No"),'4. Transf riesgo OCULTA'!I25,
IF(AND('3. Información básica proyecto'!$B$9="Obra",'3. Información básica proyecto'!$B$7="Transportes",$J30=""),'4. Transf riesgo OCULTA'!I25,
IF(AND('3. Información básica proyecto'!$B$9="Obra",'3. Información básica proyecto'!$B$7="Aguas",$J30="Sí"),'4. Transf riesgo OCULTA'!O25,
IF(AND('3. Información básica proyecto'!$B$9="Obra",'3. Información básica proyecto'!$B$7="Aguas",$J30="No"),'4. Transf riesgo OCULTA'!M25,
IF(AND('3. Información básica proyecto'!$B$9="Obra",'3. Información básica proyecto'!$B$7="Aguas",$J30=""),'4. Transf riesgo OCULTA'!M25,
IF(AND('3. Información básica proyecto'!$B$9="Obra",'3. Información básica proyecto'!$B$7="Otros",$J30="Sí"),'4. Transf riesgo OCULTA'!S25,
IF(AND('3. Información básica proyecto'!$B$9="Obra",'3. Información básica proyecto'!$B$7="Otros",$J30="No"),'4. Transf riesgo OCULTA'!Q25,
IF(AND('3. Información básica proyecto'!$B$9="Obra",'3. Información básica proyecto'!$B$7="Otros",$J30=""),'4. Transf riesgo OCULTA'!Q25,
""))))))))))))))</f>
        <v/>
      </c>
      <c r="F30" s="75" t="str">
        <f>IF(ISBLANK('3. Información básica proyecto'!$B$7),"",
IF('3. Información básica proyecto'!$B$9="Servicios","",
IF(AND('3. Información básica proyecto'!$B$9="Obra",'3. Información básica proyecto'!$B$7="Social"),'4. Transf riesgo OCULTA'!T25,
IF(AND('3. Información básica proyecto'!$B$9="Obra",'3. Información básica proyecto'!$B$7="Transportes"),'4. Transf riesgo OCULTA'!W25,
IF(AND('3. Información básica proyecto'!$B$9="Obra",'3. Información básica proyecto'!$B$7="Aguas"),'4. Transf riesgo OCULTA'!Z25,
IF(AND('3. Información básica proyecto'!$B$9="Obra",'3. Información básica proyecto'!$B$7="Otros"),'4. Transf riesgo OCULTA'!AC25,
'4. Transf riesgo OCULTA'!T31)))))
)</f>
        <v/>
      </c>
      <c r="G30" s="75" t="str">
        <f>IF(ISBLANK('3. Información básica proyecto'!$B$7),"",
IF('3. Información básica proyecto'!$B$9="Servicios","",
IF(AND('3. Información básica proyecto'!$B$9="Obra",'3. Información básica proyecto'!$B$7="Social"),'4. Transf riesgo OCULTA'!U25,
IF(AND('3. Información básica proyecto'!$B$9="Obra",'3. Información básica proyecto'!$B$7="Transportes"),'4. Transf riesgo OCULTA'!X25,
IF(AND('3. Información básica proyecto'!$B$9="Obra",'3. Información básica proyecto'!$B$7="Aguas"),'4. Transf riesgo OCULTA'!AA25,
IF(AND('3. Información básica proyecto'!$B$9="Obra",'3. Información básica proyecto'!$B$7="Otros"),'4. Transf riesgo OCULTA'!AD25,
'4. Transf riesgo OCULTA'!U31)))))
)</f>
        <v/>
      </c>
      <c r="H30" s="75" t="str">
        <f>IF(ISBLANK('3. Información básica proyecto'!$B$7),"",
IF('3. Información básica proyecto'!$B$9="Servicios","",
IF(AND('3. Información básica proyecto'!$B$9="Obra",'3. Información básica proyecto'!$B$7="Social"),'4. Transf riesgo OCULTA'!V25,
IF(AND('3. Información básica proyecto'!$B$9="Obra",'3. Información básica proyecto'!$B$7="Transportes"),'4. Transf riesgo OCULTA'!Y25,
IF(AND('3. Información básica proyecto'!$B$9="Obra",'3. Información básica proyecto'!$B$7="Aguas"),'4. Transf riesgo OCULTA'!AB25,
IF(AND('3. Información básica proyecto'!$B$9="Obra",'3. Información básica proyecto'!$B$7="Otros"),'4. Transf riesgo OCULTA'!AE25,
'4. Transf riesgo OCULTA'!V31)))))
)</f>
        <v/>
      </c>
      <c r="I30" s="172"/>
      <c r="J30" s="188"/>
      <c r="K30" s="219"/>
      <c r="M30" s="171" cm="1">
        <f t="array" ref="M30">IF(I30="Socio privado",MAX(($M$14:M29)+1),0)</f>
        <v>0</v>
      </c>
      <c r="O30" s="76">
        <v>17</v>
      </c>
      <c r="P30" s="171" t="str" cm="1">
        <f t="array" ref="P30">IFERROR(INDEX($B$14:$B$34,MATCH(O30,$M$14:$M$34,0),0),"")</f>
        <v/>
      </c>
    </row>
    <row r="31" spans="1:25" ht="96.95" customHeight="1" x14ac:dyDescent="0.2">
      <c r="A31" s="63" t="str">
        <f>IF(ISBLANK('3. Información básica proyecto'!$B$7),"",
IF('3. Información básica proyecto'!$B$9="Servicios","",
IF('3. Información básica proyecto'!$B$9="Obra",'4. Transf riesgo OCULTA'!A26,'4. Transf riesgo OCULTA'!A33)))</f>
        <v/>
      </c>
      <c r="B31" s="66" t="str">
        <f>IF(ISBLANK('3. Información básica proyecto'!$B$7),"",
IF('3. Información básica proyecto'!$B$9="Servicios","",
IF('3. Información básica proyecto'!$B$9="Obra",'4. Transf riesgo OCULTA'!B26,'4. Transf riesgo OCULTA'!B33)))</f>
        <v/>
      </c>
      <c r="C31" s="66" t="str">
        <f>IF(ISBLANK('3. Información básica proyecto'!$B$7),"",
IF('3. Información básica proyecto'!$B$9="Servicios","",
IF('3. Información básica proyecto'!$B$9="Obra",'4. Transf riesgo OCULTA'!C26,'4. Transf riesgo OCULTA'!C33)))</f>
        <v/>
      </c>
      <c r="D31" s="17" t="str">
        <f>IF(ISBLANK('3. Información básica proyecto'!$B$9),"",
IF('3. Información básica proyecto'!$B$9="Servicios","",
IF(AND('3. Información básica proyecto'!$B$9="Obra",'3. Información básica proyecto'!$B$7="Social",J31="Sí"),'4. Transf riesgo OCULTA'!F26,
IF(AND('3. Información básica proyecto'!$B$9="Obra",'3. Información básica proyecto'!$B$7="Social",J31="No"),'4. Transf riesgo OCULTA'!D26,
IF(AND('3. Información básica proyecto'!$B$9="Obra",'3. Información básica proyecto'!$B$7="Social",J31=""),'4. Transf riesgo OCULTA'!D26,
IF(AND('3. Información básica proyecto'!$B$9="Obra",'3. Información básica proyecto'!$B$7="Transportes",J31="Sí"),'4. Transf riesgo OCULTA'!J26,
IF(AND('3. Información básica proyecto'!$B$9="Obra",'3. Información básica proyecto'!$B$7="Transportes",J31="No"),'4. Transf riesgo OCULTA'!H26,
IF(AND('3. Información básica proyecto'!$B$9="Obra",'3. Información básica proyecto'!$B$7="Transportes",J31=""),'4. Transf riesgo OCULTA'!H26,
IF(AND('3. Información básica proyecto'!$B$9="Obra",'3. Información básica proyecto'!$B$7="Aguas",J31="Sí"),'4. Transf riesgo OCULTA'!N26,
IF(AND('3. Información básica proyecto'!$B$9="Obra",'3. Información básica proyecto'!$B$7="Aguas",J31="No"),'4. Transf riesgo OCULTA'!L26,
IF(AND('3. Información básica proyecto'!$B$9="Obra",'3. Información básica proyecto'!$B$7="Aguas",J31=""),'4. Transf riesgo OCULTA'!L26,
IF(AND('3. Información básica proyecto'!$B$9="Obra",'3. Información básica proyecto'!$B$7="Otros",J31="Sí"),'4. Transf riesgo OCULTA'!R26,
IF(AND('3. Información básica proyecto'!$B$9="Obra",'3. Información básica proyecto'!$B$7="Otros",J31="No"),'4. Transf riesgo OCULTA'!P26,
IF(AND('3. Información básica proyecto'!$B$9="Obra",'3. Información básica proyecto'!$B$7="Otros",J31=""),'4. Transf riesgo OCULTA'!P26,
""))))))))))))))</f>
        <v/>
      </c>
      <c r="E31" s="17" t="str">
        <f>IF(ISBLANK('3. Información básica proyecto'!$B$9),"",
IF('3. Información básica proyecto'!$B$9="Servicios","",
IF(AND('3. Información básica proyecto'!$B$9="Obra",'3. Información básica proyecto'!$B$7="Social",$J31="Sí"),'4. Transf riesgo OCULTA'!G26,
IF(AND('3. Información básica proyecto'!$B$9="Obra",'3. Información básica proyecto'!$B$7="Social",$J31="No"),'4. Transf riesgo OCULTA'!E26,
IF(AND('3. Información básica proyecto'!$B$9="Obra",'3. Información básica proyecto'!$B$7="Social",$J31=""),'4. Transf riesgo OCULTA'!E26,
IF(AND('3. Información básica proyecto'!$B$9="Obra",'3. Información básica proyecto'!$B$7="Transportes",$J31="Sí"),'4. Transf riesgo OCULTA'!K26,
IF(AND('3. Información básica proyecto'!$B$9="Obra",'3. Información básica proyecto'!$B$7="Transportes",$J31="No"),'4. Transf riesgo OCULTA'!I26,
IF(AND('3. Información básica proyecto'!$B$9="Obra",'3. Información básica proyecto'!$B$7="Transportes",$J31=""),'4. Transf riesgo OCULTA'!I26,
IF(AND('3. Información básica proyecto'!$B$9="Obra",'3. Información básica proyecto'!$B$7="Aguas",$J31="Sí"),'4. Transf riesgo OCULTA'!O26,
IF(AND('3. Información básica proyecto'!$B$9="Obra",'3. Información básica proyecto'!$B$7="Aguas",$J31="No"),'4. Transf riesgo OCULTA'!M26,
IF(AND('3. Información básica proyecto'!$B$9="Obra",'3. Información básica proyecto'!$B$7="Aguas",$J31=""),'4. Transf riesgo OCULTA'!M26,
IF(AND('3. Información básica proyecto'!$B$9="Obra",'3. Información básica proyecto'!$B$7="Otros",$J31="Sí"),'4. Transf riesgo OCULTA'!S26,
IF(AND('3. Información básica proyecto'!$B$9="Obra",'3. Información básica proyecto'!$B$7="Otros",$J31="No"),'4. Transf riesgo OCULTA'!Q26,
IF(AND('3. Información básica proyecto'!$B$9="Obra",'3. Información básica proyecto'!$B$7="Otros",$J31=""),'4. Transf riesgo OCULTA'!Q26,
""))))))))))))))</f>
        <v/>
      </c>
      <c r="F31" s="75" t="str">
        <f>IF(ISBLANK('3. Información básica proyecto'!$B$7),"",
IF('3. Información básica proyecto'!$B$9="Servicios","",
IF(AND('3. Información básica proyecto'!$B$9="Obra",'3. Información básica proyecto'!$B$7="Social"),'4. Transf riesgo OCULTA'!T26,
IF(AND('3. Información básica proyecto'!$B$9="Obra",'3. Información básica proyecto'!$B$7="Transportes"),'4. Transf riesgo OCULTA'!W26,
IF(AND('3. Información básica proyecto'!$B$9="Obra",'3. Información básica proyecto'!$B$7="Aguas"),'4. Transf riesgo OCULTA'!Z26,
IF(AND('3. Información básica proyecto'!$B$9="Obra",'3. Información básica proyecto'!$B$7="Otros"),'4. Transf riesgo OCULTA'!AC26,
'4. Transf riesgo OCULTA'!T32)))))
)</f>
        <v/>
      </c>
      <c r="G31" s="75" t="str">
        <f>IF(ISBLANK('3. Información básica proyecto'!$B$7),"",
IF('3. Información básica proyecto'!$B$9="Servicios","",
IF(AND('3. Información básica proyecto'!$B$9="Obra",'3. Información básica proyecto'!$B$7="Social"),'4. Transf riesgo OCULTA'!U26,
IF(AND('3. Información básica proyecto'!$B$9="Obra",'3. Información básica proyecto'!$B$7="Transportes"),'4. Transf riesgo OCULTA'!X26,
IF(AND('3. Información básica proyecto'!$B$9="Obra",'3. Información básica proyecto'!$B$7="Aguas"),'4. Transf riesgo OCULTA'!AA26,
IF(AND('3. Información básica proyecto'!$B$9="Obra",'3. Información básica proyecto'!$B$7="Otros"),'4. Transf riesgo OCULTA'!AD26,
'4. Transf riesgo OCULTA'!U32)))))
)</f>
        <v/>
      </c>
      <c r="H31" s="75" t="str">
        <f>IF(ISBLANK('3. Información básica proyecto'!$B$7),"",
IF('3. Información básica proyecto'!$B$9="Servicios","",
IF(AND('3. Información básica proyecto'!$B$9="Obra",'3. Información básica proyecto'!$B$7="Social"),'4. Transf riesgo OCULTA'!V26,
IF(AND('3. Información básica proyecto'!$B$9="Obra",'3. Información básica proyecto'!$B$7="Transportes"),'4. Transf riesgo OCULTA'!Y26,
IF(AND('3. Información básica proyecto'!$B$9="Obra",'3. Información básica proyecto'!$B$7="Aguas"),'4. Transf riesgo OCULTA'!AB26,
IF(AND('3. Información básica proyecto'!$B$9="Obra",'3. Información básica proyecto'!$B$7="Otros"),'4. Transf riesgo OCULTA'!AE26,
'4. Transf riesgo OCULTA'!V32)))))
)</f>
        <v/>
      </c>
      <c r="I31" s="172"/>
      <c r="J31" s="188"/>
      <c r="K31" s="219"/>
      <c r="M31" s="171" cm="1">
        <f t="array" ref="M31">IF(I31="Socio privado",MAX(($M$14:M30)+1),0)</f>
        <v>0</v>
      </c>
      <c r="O31" s="76">
        <v>18</v>
      </c>
      <c r="P31" s="171" t="str" cm="1">
        <f t="array" ref="P31">IFERROR(INDEX($B$14:$B$34,MATCH(O31,$M$14:$M$34,0),0),"")</f>
        <v/>
      </c>
    </row>
    <row r="32" spans="1:25" ht="155.1" customHeight="1" x14ac:dyDescent="0.2">
      <c r="A32" s="63" t="str">
        <f>IF(ISBLANK('3. Información básica proyecto'!$B$7),"",
IF('3. Información básica proyecto'!$B$9="Servicios","",
IF('3. Información básica proyecto'!$B$9="Obra",'4. Transf riesgo OCULTA'!A27,'4. Transf riesgo OCULTA'!A34)))</f>
        <v/>
      </c>
      <c r="B32" s="66" t="str">
        <f>IF(ISBLANK('3. Información básica proyecto'!$B$7),"",
IF('3. Información básica proyecto'!$B$9="Servicios","",
IF('3. Información básica proyecto'!$B$9="Obra",'4. Transf riesgo OCULTA'!B27,'4. Transf riesgo OCULTA'!B34)))</f>
        <v/>
      </c>
      <c r="C32" s="66" t="str">
        <f>IF(ISBLANK('3. Información básica proyecto'!$B$7),"",
IF('3. Información básica proyecto'!$B$9="Servicios","",
IF('3. Información básica proyecto'!$B$9="Obra",'4. Transf riesgo OCULTA'!C27,'4. Transf riesgo OCULTA'!C34)))</f>
        <v/>
      </c>
      <c r="D32" s="17" t="str">
        <f>IF(ISBLANK('3. Información básica proyecto'!$B$9),"",
IF('3. Información básica proyecto'!$B$9="Servicios","",
IF(AND('3. Información básica proyecto'!$B$9="Obra",'3. Información básica proyecto'!$B$7="Social",J32="Sí"),'4. Transf riesgo OCULTA'!F27,
IF(AND('3. Información básica proyecto'!$B$9="Obra",'3. Información básica proyecto'!$B$7="Social",J32="No"),'4. Transf riesgo OCULTA'!D27,
IF(AND('3. Información básica proyecto'!$B$9="Obra",'3. Información básica proyecto'!$B$7="Social",J32=""),'4. Transf riesgo OCULTA'!D27,
IF(AND('3. Información básica proyecto'!$B$9="Obra",'3. Información básica proyecto'!$B$7="Transportes",J32="Sí"),'4. Transf riesgo OCULTA'!J27,
IF(AND('3. Información básica proyecto'!$B$9="Obra",'3. Información básica proyecto'!$B$7="Transportes",J32="No"),'4. Transf riesgo OCULTA'!H27,
IF(AND('3. Información básica proyecto'!$B$9="Obra",'3. Información básica proyecto'!$B$7="Transportes",J32=""),'4. Transf riesgo OCULTA'!H27,
IF(AND('3. Información básica proyecto'!$B$9="Obra",'3. Información básica proyecto'!$B$7="Aguas",J32="Sí"),'4. Transf riesgo OCULTA'!N27,
IF(AND('3. Información básica proyecto'!$B$9="Obra",'3. Información básica proyecto'!$B$7="Aguas",J32="No"),'4. Transf riesgo OCULTA'!L27,
IF(AND('3. Información básica proyecto'!$B$9="Obra",'3. Información básica proyecto'!$B$7="Aguas",J32=""),'4. Transf riesgo OCULTA'!L27,
IF(AND('3. Información básica proyecto'!$B$9="Obra",'3. Información básica proyecto'!$B$7="Otros",J32="Sí"),'4. Transf riesgo OCULTA'!R27,
IF(AND('3. Información básica proyecto'!$B$9="Obra",'3. Información básica proyecto'!$B$7="Otros",J32="No"),'4. Transf riesgo OCULTA'!P27,
IF(AND('3. Información básica proyecto'!$B$9="Obra",'3. Información básica proyecto'!$B$7="Otros",J32=""),'4. Transf riesgo OCULTA'!P27,
""))))))))))))))</f>
        <v/>
      </c>
      <c r="E32" s="17" t="str">
        <f>IF(ISBLANK('3. Información básica proyecto'!$B$9),"",
IF('3. Información básica proyecto'!$B$9="Servicios","",
IF(AND('3. Información básica proyecto'!$B$9="Obra",'3. Información básica proyecto'!$B$7="Social",$J32="Sí"),'4. Transf riesgo OCULTA'!G27,
IF(AND('3. Información básica proyecto'!$B$9="Obra",'3. Información básica proyecto'!$B$7="Social",$J32="No"),'4. Transf riesgo OCULTA'!E27,
IF(AND('3. Información básica proyecto'!$B$9="Obra",'3. Información básica proyecto'!$B$7="Social",$J32=""),'4. Transf riesgo OCULTA'!E27,
IF(AND('3. Información básica proyecto'!$B$9="Obra",'3. Información básica proyecto'!$B$7="Transportes",$J32="Sí"),'4. Transf riesgo OCULTA'!K27,
IF(AND('3. Información básica proyecto'!$B$9="Obra",'3. Información básica proyecto'!$B$7="Transportes",$J32="No"),'4. Transf riesgo OCULTA'!I27,
IF(AND('3. Información básica proyecto'!$B$9="Obra",'3. Información básica proyecto'!$B$7="Transportes",$J32=""),'4. Transf riesgo OCULTA'!I27,
IF(AND('3. Información básica proyecto'!$B$9="Obra",'3. Información básica proyecto'!$B$7="Aguas",$J32="Sí"),'4. Transf riesgo OCULTA'!O27,
IF(AND('3. Información básica proyecto'!$B$9="Obra",'3. Información básica proyecto'!$B$7="Aguas",$J32="No"),'4. Transf riesgo OCULTA'!M27,
IF(AND('3. Información básica proyecto'!$B$9="Obra",'3. Información básica proyecto'!$B$7="Aguas",$J32=""),'4. Transf riesgo OCULTA'!M27,
IF(AND('3. Información básica proyecto'!$B$9="Obra",'3. Información básica proyecto'!$B$7="Otros",$J32="Sí"),'4. Transf riesgo OCULTA'!S27,
IF(AND('3. Información básica proyecto'!$B$9="Obra",'3. Información básica proyecto'!$B$7="Otros",$J32="No"),'4. Transf riesgo OCULTA'!Q27,
IF(AND('3. Información básica proyecto'!$B$9="Obra",'3. Información básica proyecto'!$B$7="Otros",$J32=""),'4. Transf riesgo OCULTA'!Q27,
""))))))))))))))</f>
        <v/>
      </c>
      <c r="F32" s="75" t="str">
        <f>IF(ISBLANK('3. Información básica proyecto'!$B$7),"",
IF('3. Información básica proyecto'!$B$9="Servicios","",
IF(AND('3. Información básica proyecto'!$B$9="Obra",'3. Información básica proyecto'!$B$7="Social"),'4. Transf riesgo OCULTA'!T27,
IF(AND('3. Información básica proyecto'!$B$9="Obra",'3. Información básica proyecto'!$B$7="Transportes"),'4. Transf riesgo OCULTA'!W27,
IF(AND('3. Información básica proyecto'!$B$9="Obra",'3. Información básica proyecto'!$B$7="Aguas"),'4. Transf riesgo OCULTA'!Z27,
IF(AND('3. Información básica proyecto'!$B$9="Obra",'3. Información básica proyecto'!$B$7="Otros"),'4. Transf riesgo OCULTA'!AC27,
'4. Transf riesgo OCULTA'!T33)))))
)</f>
        <v/>
      </c>
      <c r="G32" s="75" t="str">
        <f>IF(ISBLANK('3. Información básica proyecto'!$B$7),"",
IF('3. Información básica proyecto'!$B$9="Servicios","",
IF(AND('3. Información básica proyecto'!$B$9="Obra",'3. Información básica proyecto'!$B$7="Social"),'4. Transf riesgo OCULTA'!U27,
IF(AND('3. Información básica proyecto'!$B$9="Obra",'3. Información básica proyecto'!$B$7="Transportes"),'4. Transf riesgo OCULTA'!X27,
IF(AND('3. Información básica proyecto'!$B$9="Obra",'3. Información básica proyecto'!$B$7="Aguas"),'4. Transf riesgo OCULTA'!AA27,
IF(AND('3. Información básica proyecto'!$B$9="Obra",'3. Información básica proyecto'!$B$7="Otros"),'4. Transf riesgo OCULTA'!AD27,
'4. Transf riesgo OCULTA'!U33)))))
)</f>
        <v/>
      </c>
      <c r="H32" s="75" t="str">
        <f>IF(ISBLANK('3. Información básica proyecto'!$B$7),"",
IF('3. Información básica proyecto'!$B$9="Servicios","",
IF(AND('3. Información básica proyecto'!$B$9="Obra",'3. Información básica proyecto'!$B$7="Social"),'4. Transf riesgo OCULTA'!V27,
IF(AND('3. Información básica proyecto'!$B$9="Obra",'3. Información básica proyecto'!$B$7="Transportes"),'4. Transf riesgo OCULTA'!Y27,
IF(AND('3. Información básica proyecto'!$B$9="Obra",'3. Información básica proyecto'!$B$7="Aguas"),'4. Transf riesgo OCULTA'!AB27,
IF(AND('3. Información básica proyecto'!$B$9="Obra",'3. Información básica proyecto'!$B$7="Otros"),'4. Transf riesgo OCULTA'!AE27,
'4. Transf riesgo OCULTA'!V33)))))
)</f>
        <v/>
      </c>
      <c r="I32" s="172"/>
      <c r="J32" s="188"/>
      <c r="K32" s="219"/>
      <c r="M32" s="171" cm="1">
        <f t="array" ref="M32">IF(I32="Socio privado",MAX(($M$14:M31)+1),0)</f>
        <v>0</v>
      </c>
      <c r="O32" s="76">
        <v>19</v>
      </c>
      <c r="P32" s="171" t="str" cm="1">
        <f t="array" ref="P32">IFERROR(INDEX($B$14:$B$34,MATCH(O32,$M$14:$M$34,0),0),"")</f>
        <v/>
      </c>
    </row>
    <row r="33" spans="1:16" ht="96" customHeight="1" x14ac:dyDescent="0.2">
      <c r="A33" s="63" t="str">
        <f>IF(ISBLANK('3. Información básica proyecto'!$B$7),"",
IF('3. Información básica proyecto'!$B$9="Servicios","",
IF('3. Información básica proyecto'!$B$9="Obra",'4. Transf riesgo OCULTA'!A28,'4. Transf riesgo OCULTA'!A35)))</f>
        <v/>
      </c>
      <c r="B33" s="66" t="str">
        <f>IF(ISBLANK('3. Información básica proyecto'!$B$7),"",
IF('3. Información básica proyecto'!$B$9="Servicios","",
IF('3. Información básica proyecto'!$B$9="Obra",'4. Transf riesgo OCULTA'!B28,'4. Transf riesgo OCULTA'!B35)))</f>
        <v/>
      </c>
      <c r="C33" s="66" t="str">
        <f>IF(ISBLANK('3. Información básica proyecto'!$B$7),"",
IF('3. Información básica proyecto'!$B$9="Servicios","",
IF('3. Información básica proyecto'!$B$9="Obra",'4. Transf riesgo OCULTA'!C28,'4. Transf riesgo OCULTA'!C35)))</f>
        <v/>
      </c>
      <c r="D33" s="17" t="str">
        <f>IF(ISBLANK('3. Información básica proyecto'!$B$9),"",
IF('3. Información básica proyecto'!$B$9="Servicios","",
IF(AND('3. Información básica proyecto'!$B$9="Obra",'3. Información básica proyecto'!$B$7="Social",J33="Sí"),'4. Transf riesgo OCULTA'!F28,
IF(AND('3. Información básica proyecto'!$B$9="Obra",'3. Información básica proyecto'!$B$7="Social",J33="No"),'4. Transf riesgo OCULTA'!D28,
IF(AND('3. Información básica proyecto'!$B$9="Obra",'3. Información básica proyecto'!$B$7="Social",J33=""),'4. Transf riesgo OCULTA'!D28,
IF(AND('3. Información básica proyecto'!$B$9="Obra",'3. Información básica proyecto'!$B$7="Transportes",J33="Sí"),'4. Transf riesgo OCULTA'!J28,
IF(AND('3. Información básica proyecto'!$B$9="Obra",'3. Información básica proyecto'!$B$7="Transportes",J33="No"),'4. Transf riesgo OCULTA'!H28,
IF(AND('3. Información básica proyecto'!$B$9="Obra",'3. Información básica proyecto'!$B$7="Transportes",J33=""),'4. Transf riesgo OCULTA'!H28,
IF(AND('3. Información básica proyecto'!$B$9="Obra",'3. Información básica proyecto'!$B$7="Aguas",J33="Sí"),'4. Transf riesgo OCULTA'!N28,
IF(AND('3. Información básica proyecto'!$B$9="Obra",'3. Información básica proyecto'!$B$7="Aguas",J33="No"),'4. Transf riesgo OCULTA'!L28,
IF(AND('3. Información básica proyecto'!$B$9="Obra",'3. Información básica proyecto'!$B$7="Aguas",J33=""),'4. Transf riesgo OCULTA'!L28,
IF(AND('3. Información básica proyecto'!$B$9="Obra",'3. Información básica proyecto'!$B$7="Otros",J33="Sí"),'4. Transf riesgo OCULTA'!R28,
IF(AND('3. Información básica proyecto'!$B$9="Obra",'3. Información básica proyecto'!$B$7="Otros",J33="No"),'4. Transf riesgo OCULTA'!P28,
IF(AND('3. Información básica proyecto'!$B$9="Obra",'3. Información básica proyecto'!$B$7="Otros",J33=""),'4. Transf riesgo OCULTA'!P28,
""))))))))))))))</f>
        <v/>
      </c>
      <c r="E33" s="17" t="str">
        <f>IF(ISBLANK('3. Información básica proyecto'!$B$9),"",
IF('3. Información básica proyecto'!$B$9="Servicios","",
IF(AND('3. Información básica proyecto'!$B$9="Obra",'3. Información básica proyecto'!$B$7="Social",$J33="Sí"),'4. Transf riesgo OCULTA'!G28,
IF(AND('3. Información básica proyecto'!$B$9="Obra",'3. Información básica proyecto'!$B$7="Social",$J33="No"),'4. Transf riesgo OCULTA'!E28,
IF(AND('3. Información básica proyecto'!$B$9="Obra",'3. Información básica proyecto'!$B$7="Social",$J33=""),'4. Transf riesgo OCULTA'!E28,
IF(AND('3. Información básica proyecto'!$B$9="Obra",'3. Información básica proyecto'!$B$7="Transportes",$J33="Sí"),'4. Transf riesgo OCULTA'!K28,
IF(AND('3. Información básica proyecto'!$B$9="Obra",'3. Información básica proyecto'!$B$7="Transportes",$J33="No"),'4. Transf riesgo OCULTA'!I28,
IF(AND('3. Información básica proyecto'!$B$9="Obra",'3. Información básica proyecto'!$B$7="Transportes",$J33=""),'4. Transf riesgo OCULTA'!I28,
IF(AND('3. Información básica proyecto'!$B$9="Obra",'3. Información básica proyecto'!$B$7="Aguas",$J33="Sí"),'4. Transf riesgo OCULTA'!O28,
IF(AND('3. Información básica proyecto'!$B$9="Obra",'3. Información básica proyecto'!$B$7="Aguas",$J33="No"),'4. Transf riesgo OCULTA'!M28,
IF(AND('3. Información básica proyecto'!$B$9="Obra",'3. Información básica proyecto'!$B$7="Aguas",$J33=""),'4. Transf riesgo OCULTA'!M28,
IF(AND('3. Información básica proyecto'!$B$9="Obra",'3. Información básica proyecto'!$B$7="Otros",$J33="Sí"),'4. Transf riesgo OCULTA'!S28,
IF(AND('3. Información básica proyecto'!$B$9="Obra",'3. Información básica proyecto'!$B$7="Otros",$J33="No"),'4. Transf riesgo OCULTA'!Q28,
IF(AND('3. Información básica proyecto'!$B$9="Obra",'3. Información básica proyecto'!$B$7="Otros",$J33=""),'4. Transf riesgo OCULTA'!Q28,
""))))))))))))))</f>
        <v/>
      </c>
      <c r="F33" s="75" t="str">
        <f>IF(ISBLANK('3. Información básica proyecto'!$B$7),"",
IF('3. Información básica proyecto'!$B$9="Servicios","",
IF(AND('3. Información básica proyecto'!$B$9="Obra",'3. Información básica proyecto'!$B$7="Social"),'4. Transf riesgo OCULTA'!T28,
IF(AND('3. Información básica proyecto'!$B$9="Obra",'3. Información básica proyecto'!$B$7="Transportes"),'4. Transf riesgo OCULTA'!W28,
IF(AND('3. Información básica proyecto'!$B$9="Obra",'3. Información básica proyecto'!$B$7="Aguas"),'4. Transf riesgo OCULTA'!Z28,
IF(AND('3. Información básica proyecto'!$B$9="Obra",'3. Información básica proyecto'!$B$7="Otros"),'4. Transf riesgo OCULTA'!AC28,
'4. Transf riesgo OCULTA'!T34)))))
)</f>
        <v/>
      </c>
      <c r="G33" s="75" t="str">
        <f>IF(ISBLANK('3. Información básica proyecto'!$B$7),"",
IF('3. Información básica proyecto'!$B$9="Servicios","",
IF(AND('3. Información básica proyecto'!$B$9="Obra",'3. Información básica proyecto'!$B$7="Social"),'4. Transf riesgo OCULTA'!U28,
IF(AND('3. Información básica proyecto'!$B$9="Obra",'3. Información básica proyecto'!$B$7="Transportes"),'4. Transf riesgo OCULTA'!X28,
IF(AND('3. Información básica proyecto'!$B$9="Obra",'3. Información básica proyecto'!$B$7="Aguas"),'4. Transf riesgo OCULTA'!AA28,
IF(AND('3. Información básica proyecto'!$B$9="Obra",'3. Información básica proyecto'!$B$7="Otros"),'4. Transf riesgo OCULTA'!AD28,
'4. Transf riesgo OCULTA'!U34)))))
)</f>
        <v/>
      </c>
      <c r="H33" s="75" t="str">
        <f>IF(ISBLANK('3. Información básica proyecto'!$B$7),"",
IF('3. Información básica proyecto'!$B$9="Servicios","",
IF(AND('3. Información básica proyecto'!$B$9="Obra",'3. Información básica proyecto'!$B$7="Social"),'4. Transf riesgo OCULTA'!V28,
IF(AND('3. Información básica proyecto'!$B$9="Obra",'3. Información básica proyecto'!$B$7="Transportes"),'4. Transf riesgo OCULTA'!Y28,
IF(AND('3. Información básica proyecto'!$B$9="Obra",'3. Información básica proyecto'!$B$7="Aguas"),'4. Transf riesgo OCULTA'!AB28,
IF(AND('3. Información básica proyecto'!$B$9="Obra",'3. Información básica proyecto'!$B$7="Otros"),'4. Transf riesgo OCULTA'!AE28,
'4. Transf riesgo OCULTA'!V34)))))
)</f>
        <v/>
      </c>
      <c r="I33" s="172"/>
      <c r="J33" s="188"/>
      <c r="K33" s="219"/>
      <c r="M33" s="171" cm="1">
        <f t="array" ref="M33">IF(I33="Socio privado",MAX(($M$14:M32)+1),0)</f>
        <v>0</v>
      </c>
      <c r="O33" s="76">
        <v>20</v>
      </c>
      <c r="P33" s="171" t="str" cm="1">
        <f t="array" ref="P33">IFERROR(INDEX($B$14:$B$34,MATCH(O33,$M$14:$M$34,0),0),"")</f>
        <v/>
      </c>
    </row>
    <row r="34" spans="1:16" ht="104.45" customHeight="1" x14ac:dyDescent="0.2">
      <c r="A34" s="63" t="str">
        <f>IF(ISBLANK('3. Información básica proyecto'!$B$7),"",
IF('3. Información básica proyecto'!$B$9="Servicios","",
IF('3. Información básica proyecto'!$B$9="Obra",'4. Transf riesgo OCULTA'!A29,'4. Transf riesgo OCULTA'!A36)))</f>
        <v/>
      </c>
      <c r="B34" s="66" t="str">
        <f>IF(ISBLANK('3. Información básica proyecto'!$B$7),"",
IF('3. Información básica proyecto'!$B$9="Servicios","",
IF('3. Información básica proyecto'!$B$9="Obra",'4. Transf riesgo OCULTA'!B29,'4. Transf riesgo OCULTA'!B36)))</f>
        <v/>
      </c>
      <c r="C34" s="66" t="str">
        <f>IF(ISBLANK('3. Información básica proyecto'!$B$7),"",
IF('3. Información básica proyecto'!$B$9="Servicios","",
IF('3. Información básica proyecto'!$B$9="Obra",'4. Transf riesgo OCULTA'!C29,"")))</f>
        <v/>
      </c>
      <c r="D34" s="17" t="str">
        <f>IF(ISBLANK('3. Información básica proyecto'!$B$9),"",
IF('3. Información básica proyecto'!$B$9="Servicios","",
IF(AND('3. Información básica proyecto'!$B$9="Obra",'3. Información básica proyecto'!$B$7="Social",J34="Sí"),'4. Transf riesgo OCULTA'!F29,
IF(AND('3. Información básica proyecto'!$B$9="Obra",'3. Información básica proyecto'!$B$7="Social",J34="No"),'4. Transf riesgo OCULTA'!D29,
IF(AND('3. Información básica proyecto'!$B$9="Obra",'3. Información básica proyecto'!$B$7="Social",J34=""),'4. Transf riesgo OCULTA'!D29,
IF(AND('3. Información básica proyecto'!$B$9="Obra",'3. Información básica proyecto'!$B$7="Transportes",J34="Sí"),'4. Transf riesgo OCULTA'!J29,
IF(AND('3. Información básica proyecto'!$B$9="Obra",'3. Información básica proyecto'!$B$7="Transportes",J34="No"),'4. Transf riesgo OCULTA'!H29,
IF(AND('3. Información básica proyecto'!$B$9="Obra",'3. Información básica proyecto'!$B$7="Transportes",J34=""),'4. Transf riesgo OCULTA'!H29,
IF(AND('3. Información básica proyecto'!$B$9="Obra",'3. Información básica proyecto'!$B$7="Aguas",J34="Sí"),'4. Transf riesgo OCULTA'!N29,
IF(AND('3. Información básica proyecto'!$B$9="Obra",'3. Información básica proyecto'!$B$7="Aguas",J34="No"),'4. Transf riesgo OCULTA'!L29,
IF(AND('3. Información básica proyecto'!$B$9="Obra",'3. Información básica proyecto'!$B$7="Aguas",J34=""),'4. Transf riesgo OCULTA'!L29,
IF(AND('3. Información básica proyecto'!$B$9="Obra",'3. Información básica proyecto'!$B$7="Otros",J34="Sí"),'4. Transf riesgo OCULTA'!R29,
IF(AND('3. Información básica proyecto'!$B$9="Obra",'3. Información básica proyecto'!$B$7="Otros",J34="No"),'4. Transf riesgo OCULTA'!P29,
IF(AND('3. Información básica proyecto'!$B$9="Obra",'3. Información básica proyecto'!$B$7="Otros",J34=""),'4. Transf riesgo OCULTA'!P29,
""))))))))))))))</f>
        <v/>
      </c>
      <c r="E34" s="17" t="str">
        <f>IF(ISBLANK('3. Información básica proyecto'!$B$9),"",
IF('3. Información básica proyecto'!$B$9="Servicios","",
IF(AND('3. Información básica proyecto'!$B$9="Obra",'3. Información básica proyecto'!$B$7="Social",$J34="Sí"),'4. Transf riesgo OCULTA'!G29,
IF(AND('3. Información básica proyecto'!$B$9="Obra",'3. Información básica proyecto'!$B$7="Social",$J34="No"),'4. Transf riesgo OCULTA'!E29,
IF(AND('3. Información básica proyecto'!$B$9="Obra",'3. Información básica proyecto'!$B$7="Social",$J34=""),'4. Transf riesgo OCULTA'!E29,
IF(AND('3. Información básica proyecto'!$B$9="Obra",'3. Información básica proyecto'!$B$7="Transportes",$J34="Sí"),'4. Transf riesgo OCULTA'!K29,
IF(AND('3. Información básica proyecto'!$B$9="Obra",'3. Información básica proyecto'!$B$7="Transportes",$J34="No"),'4. Transf riesgo OCULTA'!I29,
IF(AND('3. Información básica proyecto'!$B$9="Obra",'3. Información básica proyecto'!$B$7="Transportes",$J34=""),'4. Transf riesgo OCULTA'!I29,
IF(AND('3. Información básica proyecto'!$B$9="Obra",'3. Información básica proyecto'!$B$7="Aguas",$J34="Sí"),'4. Transf riesgo OCULTA'!O29,
IF(AND('3. Información básica proyecto'!$B$9="Obra",'3. Información básica proyecto'!$B$7="Aguas",$J34="No"),'4. Transf riesgo OCULTA'!M29,
IF(AND('3. Información básica proyecto'!$B$9="Obra",'3. Información básica proyecto'!$B$7="Aguas",$J34=""),'4. Transf riesgo OCULTA'!M29,
IF(AND('3. Información básica proyecto'!$B$9="Obra",'3. Información básica proyecto'!$B$7="Otros",$J34="Sí"),'4. Transf riesgo OCULTA'!S29,
IF(AND('3. Información básica proyecto'!$B$9="Obra",'3. Información básica proyecto'!$B$7="Otros",$J34="No"),'4. Transf riesgo OCULTA'!Q29,
IF(AND('3. Información básica proyecto'!$B$9="Obra",'3. Información básica proyecto'!$B$7="Otros",$J34=""),'4. Transf riesgo OCULTA'!Q29,
""))))))))))))))</f>
        <v/>
      </c>
      <c r="F34" s="75" t="str">
        <f>IF(ISBLANK('3. Información básica proyecto'!$B$7),"",
IF('3. Información básica proyecto'!$B$9="Servicios","",
IF(AND('3. Información básica proyecto'!$B$9="Obra",'3. Información básica proyecto'!$B$7="Social"),'4. Transf riesgo OCULTA'!T29,
IF(AND('3. Información básica proyecto'!$B$9="Obra",'3. Información básica proyecto'!$B$7="Transportes"),'4. Transf riesgo OCULTA'!W29,
IF(AND('3. Información básica proyecto'!$B$9="Obra",'3. Información básica proyecto'!$B$7="Aguas"),'4. Transf riesgo OCULTA'!Z29,
IF(AND('3. Información básica proyecto'!$B$9="Obra",'3. Información básica proyecto'!$B$7="Otros"),'4. Transf riesgo OCULTA'!AC29,
'4. Transf riesgo OCULTA'!T35)))))
)</f>
        <v/>
      </c>
      <c r="G34" s="75" t="str">
        <f>IF(ISBLANK('3. Información básica proyecto'!$B$7),"",
IF('3. Información básica proyecto'!$B$9="Servicios","",
IF(AND('3. Información básica proyecto'!$B$9="Obra",'3. Información básica proyecto'!$B$7="Social"),'4. Transf riesgo OCULTA'!U29,
IF(AND('3. Información básica proyecto'!$B$9="Obra",'3. Información básica proyecto'!$B$7="Transportes"),'4. Transf riesgo OCULTA'!X29,
IF(AND('3. Información básica proyecto'!$B$9="Obra",'3. Información básica proyecto'!$B$7="Aguas"),'4. Transf riesgo OCULTA'!AA29,
IF(AND('3. Información básica proyecto'!$B$9="Obra",'3. Información básica proyecto'!$B$7="Otros"),'4. Transf riesgo OCULTA'!AD29,
'4. Transf riesgo OCULTA'!U35)))))
)</f>
        <v/>
      </c>
      <c r="H34" s="75" t="str">
        <f>IF(ISBLANK('3. Información básica proyecto'!$B$7),"",
IF('3. Información básica proyecto'!$B$9="Servicios","",
IF(AND('3. Información básica proyecto'!$B$9="Obra",'3. Información básica proyecto'!$B$7="Social"),'4. Transf riesgo OCULTA'!V29,
IF(AND('3. Información básica proyecto'!$B$9="Obra",'3. Información básica proyecto'!$B$7="Transportes"),'4. Transf riesgo OCULTA'!Y29,
IF(AND('3. Información básica proyecto'!$B$9="Obra",'3. Información básica proyecto'!$B$7="Aguas"),'4. Transf riesgo OCULTA'!AB29,
IF(AND('3. Información básica proyecto'!$B$9="Obra",'3. Información básica proyecto'!$B$7="Otros"),'4. Transf riesgo OCULTA'!AE29,
'4. Transf riesgo OCULTA'!V35)))))
)</f>
        <v/>
      </c>
      <c r="I34" s="172"/>
      <c r="J34" s="188"/>
      <c r="K34" s="219"/>
      <c r="M34" s="171" cm="1">
        <f t="array" ref="M34">IF(I34="Socio privado",MAX(($M$14:M33)+1),0)</f>
        <v>0</v>
      </c>
      <c r="O34" s="76">
        <v>21</v>
      </c>
      <c r="P34" s="171" t="str" cm="1">
        <f t="array" ref="P34">IFERROR(INDEX($B$14:$B$34,MATCH(O34,$M$14:$M$34,0),0),"")</f>
        <v/>
      </c>
    </row>
    <row r="35" spans="1:16" x14ac:dyDescent="0.2">
      <c r="A35" s="178"/>
      <c r="B35" s="180"/>
      <c r="C35" s="180"/>
      <c r="D35" s="181"/>
      <c r="F35" s="180"/>
      <c r="G35" s="180"/>
      <c r="H35" s="180"/>
      <c r="I35" s="180"/>
      <c r="J35" s="183"/>
      <c r="K35" s="180"/>
      <c r="L35" s="179"/>
    </row>
    <row r="36" spans="1:16" x14ac:dyDescent="0.2">
      <c r="B36" s="179"/>
      <c r="F36" s="182"/>
      <c r="G36" s="182"/>
      <c r="I36" s="179"/>
      <c r="J36" s="179"/>
      <c r="L36" s="179"/>
    </row>
    <row r="73" spans="19:19" x14ac:dyDescent="0.2">
      <c r="S73" s="161" t="s">
        <v>255</v>
      </c>
    </row>
    <row r="74" spans="19:19" x14ac:dyDescent="0.2">
      <c r="S74" s="161" t="s">
        <v>254</v>
      </c>
    </row>
  </sheetData>
  <sheetProtection selectLockedCells="1"/>
  <mergeCells count="12">
    <mergeCell ref="K12:K13"/>
    <mergeCell ref="J12:J13"/>
    <mergeCell ref="A7:H7"/>
    <mergeCell ref="B9:B10"/>
    <mergeCell ref="C9:I10"/>
    <mergeCell ref="I12:I13"/>
    <mergeCell ref="A12:A13"/>
    <mergeCell ref="B12:B13"/>
    <mergeCell ref="C12:C13"/>
    <mergeCell ref="D12:D13"/>
    <mergeCell ref="E12:E13"/>
    <mergeCell ref="F12:H12"/>
  </mergeCells>
  <conditionalFormatting sqref="D14:E27">
    <cfRule type="containsText" dxfId="5" priority="4" operator="containsText" text="Bajo">
      <formula>NOT(ISERROR(SEARCH("Bajo",D14)))</formula>
    </cfRule>
    <cfRule type="containsText" dxfId="4" priority="5" operator="containsText" text="Medio">
      <formula>NOT(ISERROR(SEARCH("Medio",D14)))</formula>
    </cfRule>
    <cfRule type="containsText" dxfId="3" priority="6" operator="containsText" text="Alto">
      <formula>NOT(ISERROR(SEARCH("Alto",D14)))</formula>
    </cfRule>
  </conditionalFormatting>
  <conditionalFormatting sqref="D28:E34">
    <cfRule type="containsText" dxfId="2" priority="1" operator="containsText" text="Bajo">
      <formula>NOT(ISERROR(SEARCH("Bajo",D28)))</formula>
    </cfRule>
    <cfRule type="containsText" dxfId="1" priority="2" operator="containsText" text="Medio">
      <formula>NOT(ISERROR(SEARCH("Medio",D28)))</formula>
    </cfRule>
    <cfRule type="containsText" dxfId="0" priority="3" operator="containsText" text="Alto">
      <formula>NOT(ISERROR(SEARCH("Alto",D28)))</formula>
    </cfRule>
  </conditionalFormatting>
  <dataValidations xWindow="1203" yWindow="526" count="1">
    <dataValidation type="list" allowBlank="1" showInputMessage="1" showErrorMessage="1" sqref="J14:J34">
      <formula1>$R$14:$R$15</formula1>
    </dataValidation>
  </dataValidation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xWindow="1203" yWindow="526" count="1">
        <x14:dataValidation type="list" allowBlank="1" showInputMessage="1" showErrorMessage="1" prompt="Indique en esta casilla a quien se le asigna el riesgo eligiendo una de las opciones disponibles en el desplegable.">
          <x14:formula1>
            <xm:f>'4. Transf riesgo OCULTA'!$C$38:$C$40</xm:f>
          </x14:formula1>
          <xm:sqref>I14:I34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44"/>
  <sheetViews>
    <sheetView showGridLines="0" zoomScale="80" zoomScaleNormal="80" workbookViewId="0">
      <selection sqref="A1:A1048576"/>
    </sheetView>
  </sheetViews>
  <sheetFormatPr baseColWidth="10" defaultColWidth="9.140625" defaultRowHeight="15" x14ac:dyDescent="0.25"/>
  <cols>
    <col min="1" max="1" width="24.140625" customWidth="1"/>
  </cols>
  <sheetData>
    <row r="1" spans="1:29" x14ac:dyDescent="0.25">
      <c r="A1" s="81"/>
      <c r="B1" s="82"/>
      <c r="C1" s="82"/>
      <c r="D1" s="83"/>
      <c r="E1" s="84"/>
      <c r="F1" s="84"/>
      <c r="G1" s="85"/>
      <c r="H1" s="85"/>
      <c r="I1" s="84"/>
      <c r="J1" s="84"/>
      <c r="K1" s="85"/>
      <c r="L1" s="85"/>
    </row>
    <row r="2" spans="1:29" ht="18" customHeight="1" x14ac:dyDescent="0.25">
      <c r="A2" s="81"/>
      <c r="B2" s="86"/>
      <c r="C2" s="86"/>
      <c r="D2" s="87"/>
      <c r="E2" s="88"/>
      <c r="F2" s="88"/>
      <c r="G2" s="85"/>
      <c r="H2" s="85"/>
      <c r="I2" s="88"/>
      <c r="J2" s="88"/>
      <c r="K2" s="85"/>
      <c r="L2" s="85"/>
      <c r="T2" s="80"/>
      <c r="U2" s="80"/>
      <c r="V2" s="80"/>
      <c r="W2" s="80"/>
      <c r="X2" s="80"/>
      <c r="Y2" s="80"/>
      <c r="Z2" s="80"/>
      <c r="AA2" s="80"/>
      <c r="AB2" s="80"/>
      <c r="AC2" s="80"/>
    </row>
    <row r="3" spans="1:29" ht="18" x14ac:dyDescent="0.25">
      <c r="A3" s="81"/>
      <c r="B3" s="86" t="s">
        <v>122</v>
      </c>
      <c r="C3" s="82"/>
      <c r="D3" s="89"/>
      <c r="E3" s="84"/>
      <c r="F3" s="84"/>
      <c r="G3" s="85"/>
      <c r="H3" s="85"/>
      <c r="I3" s="84"/>
      <c r="J3" s="84"/>
      <c r="K3" s="85"/>
      <c r="L3" s="85"/>
      <c r="T3" s="80"/>
      <c r="U3" s="80"/>
      <c r="V3" s="80"/>
      <c r="W3" s="80"/>
      <c r="X3" s="80"/>
      <c r="Y3" s="80"/>
      <c r="Z3" s="80"/>
      <c r="AA3" s="80"/>
      <c r="AB3" s="80"/>
      <c r="AC3" s="80"/>
    </row>
    <row r="4" spans="1:29" x14ac:dyDescent="0.25">
      <c r="A4" s="81"/>
      <c r="B4" s="81"/>
      <c r="C4" s="81"/>
      <c r="D4" s="81"/>
      <c r="E4" s="84"/>
      <c r="F4" s="84"/>
      <c r="G4" s="85"/>
      <c r="H4" s="85"/>
      <c r="I4" s="84"/>
      <c r="J4" s="84"/>
      <c r="K4" s="85"/>
      <c r="L4" s="85"/>
      <c r="T4" s="407" t="s">
        <v>245</v>
      </c>
      <c r="U4" s="407"/>
      <c r="V4" s="407"/>
      <c r="W4" s="407"/>
      <c r="X4" s="407"/>
      <c r="Y4" s="407"/>
      <c r="Z4" s="407"/>
      <c r="AA4" s="407"/>
      <c r="AB4" s="407"/>
      <c r="AC4" s="407"/>
    </row>
    <row r="5" spans="1:29" x14ac:dyDescent="0.25">
      <c r="A5" s="81"/>
      <c r="B5" s="82"/>
      <c r="C5" s="82"/>
      <c r="D5" s="89"/>
      <c r="E5" s="84"/>
      <c r="F5" s="84"/>
      <c r="G5" s="85"/>
      <c r="H5" s="85"/>
      <c r="I5" s="84"/>
      <c r="J5" s="84"/>
      <c r="K5" s="85"/>
      <c r="L5" s="85"/>
      <c r="T5" s="407"/>
      <c r="U5" s="407"/>
      <c r="V5" s="407"/>
      <c r="W5" s="407"/>
      <c r="X5" s="407"/>
      <c r="Y5" s="407"/>
      <c r="Z5" s="407"/>
      <c r="AA5" s="407"/>
      <c r="AB5" s="407"/>
      <c r="AC5" s="407"/>
    </row>
    <row r="6" spans="1:29" ht="15" customHeight="1" thickBot="1" x14ac:dyDescent="0.3">
      <c r="T6" s="407"/>
      <c r="U6" s="407"/>
      <c r="V6" s="407"/>
      <c r="W6" s="407"/>
      <c r="X6" s="407"/>
      <c r="Y6" s="407"/>
      <c r="Z6" s="407"/>
      <c r="AA6" s="407"/>
      <c r="AB6" s="407"/>
      <c r="AC6" s="407"/>
    </row>
    <row r="7" spans="1:29" s="80" customFormat="1" ht="165.6" customHeight="1" thickBot="1" x14ac:dyDescent="0.3">
      <c r="A7" s="408" t="s">
        <v>363</v>
      </c>
      <c r="B7" s="409"/>
      <c r="C7" s="409"/>
      <c r="D7" s="409"/>
      <c r="E7" s="409"/>
      <c r="F7" s="409"/>
      <c r="G7" s="409"/>
      <c r="H7" s="409"/>
      <c r="I7" s="409"/>
      <c r="J7" s="409"/>
      <c r="K7" s="409"/>
      <c r="L7" s="410"/>
      <c r="T7" s="407"/>
      <c r="U7" s="407"/>
      <c r="V7" s="407"/>
      <c r="W7" s="407"/>
      <c r="X7" s="407"/>
      <c r="Y7" s="407"/>
      <c r="Z7" s="407"/>
      <c r="AA7" s="407"/>
      <c r="AB7" s="407"/>
      <c r="AC7" s="407"/>
    </row>
    <row r="8" spans="1:29" x14ac:dyDescent="0.25">
      <c r="A8" s="80"/>
      <c r="B8" s="80"/>
      <c r="C8" s="80"/>
      <c r="T8" s="91"/>
      <c r="U8" s="91"/>
      <c r="V8" s="91"/>
      <c r="W8" s="91"/>
      <c r="X8" s="91"/>
      <c r="Y8" s="91"/>
      <c r="Z8" s="91"/>
      <c r="AA8" s="91"/>
      <c r="AB8" s="91"/>
      <c r="AC8" s="91"/>
    </row>
    <row r="9" spans="1:29" s="80" customFormat="1" ht="14.45" customHeight="1" x14ac:dyDescent="0.25">
      <c r="B9" s="159" t="b">
        <v>0</v>
      </c>
      <c r="C9" s="411" t="s">
        <v>328</v>
      </c>
      <c r="D9" s="411"/>
      <c r="E9" s="411"/>
      <c r="F9" s="411"/>
      <c r="G9" s="411"/>
      <c r="H9" s="411"/>
      <c r="I9" s="411"/>
      <c r="J9" s="411"/>
      <c r="K9" s="411"/>
      <c r="L9" s="411"/>
      <c r="T9" s="91"/>
      <c r="U9" s="91"/>
      <c r="V9" s="91"/>
      <c r="W9" s="91"/>
      <c r="X9" s="91"/>
      <c r="Y9" s="91"/>
      <c r="Z9" s="91"/>
      <c r="AA9" s="91"/>
      <c r="AB9" s="91"/>
      <c r="AC9" s="91"/>
    </row>
    <row r="10" spans="1:29" s="80" customFormat="1" ht="27.95" customHeight="1" x14ac:dyDescent="0.25">
      <c r="C10" s="411"/>
      <c r="D10" s="411"/>
      <c r="E10" s="411"/>
      <c r="F10" s="411"/>
      <c r="G10" s="411"/>
      <c r="H10" s="411"/>
      <c r="I10" s="411"/>
      <c r="J10" s="411"/>
      <c r="K10" s="411"/>
      <c r="L10" s="411"/>
      <c r="T10" s="91"/>
      <c r="U10" s="91"/>
      <c r="V10" s="91"/>
      <c r="W10" s="91"/>
      <c r="X10" s="91"/>
      <c r="Y10" s="91"/>
      <c r="Z10" s="91"/>
      <c r="AA10" s="91"/>
      <c r="AB10" s="91"/>
      <c r="AC10" s="91"/>
    </row>
    <row r="11" spans="1:29" x14ac:dyDescent="0.25">
      <c r="A11" s="80"/>
      <c r="B11" s="80"/>
      <c r="C11" s="80"/>
      <c r="T11" s="91"/>
      <c r="U11" s="91"/>
      <c r="V11" s="91"/>
      <c r="W11" s="91"/>
      <c r="X11" s="91"/>
      <c r="Y11" s="91"/>
      <c r="Z11" s="91"/>
      <c r="AA11" s="91"/>
      <c r="AB11" s="91"/>
      <c r="AC11" s="91"/>
    </row>
    <row r="12" spans="1:29" x14ac:dyDescent="0.25">
      <c r="A12" s="126" t="s">
        <v>2</v>
      </c>
      <c r="B12" s="153">
        <v>0.75</v>
      </c>
      <c r="C12" s="80"/>
      <c r="T12" s="407" t="s">
        <v>246</v>
      </c>
      <c r="U12" s="407"/>
      <c r="V12" s="407"/>
      <c r="W12" s="407"/>
      <c r="X12" s="407"/>
      <c r="Y12" s="407"/>
      <c r="Z12" s="407"/>
      <c r="AA12" s="407"/>
      <c r="AB12" s="407"/>
      <c r="AC12" s="407"/>
    </row>
    <row r="13" spans="1:29" x14ac:dyDescent="0.25">
      <c r="A13" s="126" t="s">
        <v>3</v>
      </c>
      <c r="B13" s="153">
        <v>0.52</v>
      </c>
      <c r="C13" s="80"/>
      <c r="T13" s="407"/>
      <c r="U13" s="407"/>
      <c r="V13" s="407"/>
      <c r="W13" s="407"/>
      <c r="X13" s="407"/>
      <c r="Y13" s="407"/>
      <c r="Z13" s="407"/>
      <c r="AA13" s="407"/>
      <c r="AB13" s="407"/>
      <c r="AC13" s="407"/>
    </row>
    <row r="14" spans="1:29" x14ac:dyDescent="0.25">
      <c r="A14" s="126" t="s">
        <v>4</v>
      </c>
      <c r="B14" s="153">
        <v>0.38</v>
      </c>
      <c r="C14" s="80"/>
      <c r="T14" s="407"/>
      <c r="U14" s="407"/>
      <c r="V14" s="407"/>
      <c r="W14" s="407"/>
      <c r="X14" s="407"/>
      <c r="Y14" s="407"/>
      <c r="Z14" s="407"/>
      <c r="AA14" s="407"/>
      <c r="AB14" s="407"/>
      <c r="AC14" s="407"/>
    </row>
    <row r="15" spans="1:29" x14ac:dyDescent="0.25">
      <c r="A15" s="126" t="s">
        <v>5</v>
      </c>
      <c r="B15" s="153">
        <v>0.3</v>
      </c>
      <c r="C15" s="80"/>
      <c r="T15" s="407"/>
      <c r="U15" s="407"/>
      <c r="V15" s="407"/>
      <c r="W15" s="407"/>
      <c r="X15" s="407"/>
      <c r="Y15" s="407"/>
      <c r="Z15" s="407"/>
      <c r="AA15" s="407"/>
      <c r="AB15" s="407"/>
      <c r="AC15" s="407"/>
    </row>
    <row r="16" spans="1:29" x14ac:dyDescent="0.25">
      <c r="A16" s="126" t="s">
        <v>6</v>
      </c>
      <c r="B16" s="153">
        <v>0.28000000000000003</v>
      </c>
      <c r="C16" s="80"/>
    </row>
    <row r="17" spans="1:3" x14ac:dyDescent="0.25">
      <c r="A17" s="126" t="s">
        <v>7</v>
      </c>
      <c r="B17" s="153">
        <v>0.21</v>
      </c>
      <c r="C17" s="80"/>
    </row>
    <row r="18" spans="1:3" x14ac:dyDescent="0.25">
      <c r="A18" s="127" t="s">
        <v>0</v>
      </c>
      <c r="B18" s="128">
        <f>SUM(B12:B17)/6</f>
        <v>0.40666666666666668</v>
      </c>
      <c r="C18" s="80"/>
    </row>
    <row r="19" spans="1:3" x14ac:dyDescent="0.25">
      <c r="A19" s="129" t="s">
        <v>1</v>
      </c>
      <c r="B19" s="130">
        <f>IF(B9=TRUE,B18+3,B18+2)</f>
        <v>2.4066666666666667</v>
      </c>
      <c r="C19" s="80"/>
    </row>
    <row r="40" spans="1:1" hidden="1" x14ac:dyDescent="0.25">
      <c r="A40" s="80" t="s">
        <v>299</v>
      </c>
    </row>
    <row r="41" spans="1:1" hidden="1" x14ac:dyDescent="0.25">
      <c r="A41" s="80" t="s">
        <v>300</v>
      </c>
    </row>
    <row r="42" spans="1:1" hidden="1" x14ac:dyDescent="0.25"/>
    <row r="43" spans="1:1" hidden="1" x14ac:dyDescent="0.25">
      <c r="A43" s="80" t="s">
        <v>368</v>
      </c>
    </row>
    <row r="44" spans="1:1" hidden="1" x14ac:dyDescent="0.25">
      <c r="A44" s="267" t="s">
        <v>367</v>
      </c>
    </row>
  </sheetData>
  <sheetProtection selectLockedCells="1"/>
  <mergeCells count="4">
    <mergeCell ref="T12:AC15"/>
    <mergeCell ref="A7:L7"/>
    <mergeCell ref="T4:AC7"/>
    <mergeCell ref="C9:L10"/>
  </mergeCell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ltText="check box">
                <anchor moveWithCells="1">
                  <from>
                    <xdr:col>1</xdr:col>
                    <xdr:colOff>257175</xdr:colOff>
                    <xdr:row>7</xdr:row>
                    <xdr:rowOff>161925</xdr:rowOff>
                  </from>
                  <to>
                    <xdr:col>1</xdr:col>
                    <xdr:colOff>523875</xdr:colOff>
                    <xdr:row>9</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2"/>
  <sheetViews>
    <sheetView showGridLines="0" zoomScale="80" zoomScaleNormal="80" workbookViewId="0">
      <selection activeCell="B37" sqref="B37"/>
    </sheetView>
  </sheetViews>
  <sheetFormatPr baseColWidth="10" defaultColWidth="8.7109375" defaultRowHeight="15" x14ac:dyDescent="0.25"/>
  <cols>
    <col min="1" max="1" width="23.140625" style="80" customWidth="1"/>
    <col min="2" max="2" width="50.28515625" style="80" customWidth="1"/>
    <col min="3" max="3" width="32.5703125" style="80" customWidth="1"/>
    <col min="4" max="4" width="21.5703125" style="80" customWidth="1"/>
    <col min="5" max="5" width="8.7109375" style="91"/>
    <col min="6" max="6" width="16.28515625" style="80" customWidth="1"/>
    <col min="7" max="8" width="8.7109375" style="80"/>
    <col min="9" max="10" width="8.7109375" style="211"/>
    <col min="11" max="14" width="8.7109375" style="115"/>
    <col min="15" max="15" width="8.85546875" style="115" customWidth="1"/>
    <col min="16" max="16" width="8.7109375" style="115" customWidth="1"/>
    <col min="17" max="17" width="8.7109375" style="80" customWidth="1"/>
    <col min="18" max="16384" width="8.7109375" style="80"/>
  </cols>
  <sheetData>
    <row r="1" spans="1:23" s="6" customFormat="1" x14ac:dyDescent="0.25">
      <c r="A1" s="81"/>
      <c r="B1" s="82"/>
      <c r="C1" s="82"/>
      <c r="D1" s="83"/>
      <c r="E1" s="269"/>
      <c r="F1" s="84"/>
      <c r="G1" s="85"/>
      <c r="H1" s="85"/>
      <c r="I1" s="211"/>
      <c r="J1" s="211"/>
      <c r="K1" s="115"/>
      <c r="L1" s="155"/>
      <c r="M1" s="155"/>
      <c r="N1" s="155"/>
      <c r="O1" s="155"/>
      <c r="P1" s="155"/>
    </row>
    <row r="2" spans="1:23" s="6" customFormat="1" ht="18" x14ac:dyDescent="0.25">
      <c r="A2" s="81"/>
      <c r="B2" s="82"/>
      <c r="C2" s="86"/>
      <c r="D2" s="87"/>
      <c r="E2" s="88"/>
      <c r="F2" s="88"/>
      <c r="G2" s="85"/>
      <c r="H2" s="85"/>
      <c r="I2" s="211"/>
      <c r="J2" s="211"/>
      <c r="K2" s="115"/>
      <c r="L2" s="155"/>
      <c r="M2" s="155"/>
      <c r="N2" s="155"/>
      <c r="O2" s="155"/>
      <c r="P2" s="155"/>
    </row>
    <row r="3" spans="1:23" s="6" customFormat="1" ht="18" x14ac:dyDescent="0.25">
      <c r="A3" s="81"/>
      <c r="B3" s="86" t="s">
        <v>197</v>
      </c>
      <c r="C3" s="82"/>
      <c r="D3" s="89"/>
      <c r="E3" s="269"/>
      <c r="F3" s="84"/>
      <c r="G3" s="85"/>
      <c r="H3" s="85"/>
      <c r="I3" s="211"/>
      <c r="J3" s="211"/>
      <c r="K3" s="115"/>
      <c r="L3" s="155"/>
      <c r="M3" s="155"/>
      <c r="N3" s="155"/>
      <c r="O3" s="155"/>
      <c r="P3" s="155"/>
    </row>
    <row r="4" spans="1:23" s="6" customFormat="1" ht="15.75" x14ac:dyDescent="0.25">
      <c r="A4" s="81"/>
      <c r="B4" s="81"/>
      <c r="C4" s="81"/>
      <c r="D4" s="81"/>
      <c r="E4" s="269"/>
      <c r="F4" s="84"/>
      <c r="G4" s="85"/>
      <c r="H4" s="85"/>
      <c r="I4" s="211"/>
      <c r="J4" s="211"/>
      <c r="K4" s="115"/>
      <c r="L4" s="156"/>
      <c r="M4" s="156"/>
      <c r="N4" s="156"/>
      <c r="O4" s="156"/>
      <c r="P4" s="156"/>
      <c r="Q4" s="11"/>
      <c r="R4" s="11"/>
      <c r="S4" s="11"/>
      <c r="T4" s="11"/>
      <c r="U4" s="11"/>
      <c r="V4" s="11"/>
      <c r="W4" s="11"/>
    </row>
    <row r="5" spans="1:23" s="6" customFormat="1" ht="15.75" x14ac:dyDescent="0.25">
      <c r="A5" s="81"/>
      <c r="B5" s="82"/>
      <c r="C5" s="82"/>
      <c r="D5" s="89"/>
      <c r="E5" s="269"/>
      <c r="F5" s="84"/>
      <c r="G5" s="85"/>
      <c r="H5" s="85"/>
      <c r="I5" s="211"/>
      <c r="J5" s="211"/>
      <c r="K5" s="115"/>
      <c r="L5" s="156"/>
      <c r="M5" s="156"/>
      <c r="N5" s="156"/>
      <c r="O5" s="156"/>
      <c r="P5" s="156"/>
      <c r="Q5" s="11"/>
      <c r="R5" s="11"/>
      <c r="S5" s="11"/>
      <c r="T5" s="11"/>
      <c r="U5" s="11"/>
      <c r="V5" s="11"/>
      <c r="W5" s="11"/>
    </row>
    <row r="6" spans="1:23" s="6" customFormat="1" ht="16.5" thickBot="1" x14ac:dyDescent="0.3">
      <c r="A6" s="80"/>
      <c r="B6" s="80"/>
      <c r="C6" s="80"/>
      <c r="D6" s="80"/>
      <c r="E6" s="91"/>
      <c r="F6" s="80"/>
      <c r="G6" s="80"/>
      <c r="H6" s="80"/>
      <c r="I6" s="211"/>
      <c r="J6" s="211"/>
      <c r="K6" s="115"/>
      <c r="L6" s="156"/>
      <c r="M6" s="156"/>
      <c r="N6" s="156"/>
      <c r="O6" s="156"/>
      <c r="P6" s="156"/>
      <c r="Q6" s="11"/>
      <c r="R6" s="11"/>
      <c r="S6" s="11"/>
      <c r="T6" s="11"/>
      <c r="U6" s="11"/>
      <c r="V6" s="11"/>
      <c r="W6" s="11"/>
    </row>
    <row r="7" spans="1:23" ht="22.5" customHeight="1" x14ac:dyDescent="0.25">
      <c r="A7" s="412" t="s">
        <v>221</v>
      </c>
      <c r="B7" s="413"/>
      <c r="C7" s="413"/>
      <c r="D7" s="413"/>
      <c r="E7" s="413"/>
      <c r="F7" s="413"/>
      <c r="G7" s="413"/>
      <c r="H7" s="414"/>
      <c r="L7" s="156"/>
    </row>
    <row r="8" spans="1:23" ht="29.45" customHeight="1" thickBot="1" x14ac:dyDescent="0.3">
      <c r="A8" s="415"/>
      <c r="B8" s="416"/>
      <c r="C8" s="416"/>
      <c r="D8" s="416"/>
      <c r="E8" s="416"/>
      <c r="F8" s="416"/>
      <c r="G8" s="416"/>
      <c r="H8" s="417"/>
      <c r="L8" s="158"/>
      <c r="M8" s="91"/>
      <c r="N8" s="91"/>
      <c r="O8" s="91"/>
      <c r="P8" s="91"/>
    </row>
    <row r="9" spans="1:23" ht="15.75" x14ac:dyDescent="0.25">
      <c r="L9" s="158"/>
      <c r="M9" s="91"/>
      <c r="N9" s="91"/>
      <c r="O9" s="91"/>
      <c r="P9" s="91"/>
    </row>
    <row r="10" spans="1:23" x14ac:dyDescent="0.25">
      <c r="A10" s="132" t="s">
        <v>194</v>
      </c>
      <c r="B10" s="133" t="s">
        <v>307</v>
      </c>
      <c r="I10" s="271" t="s">
        <v>214</v>
      </c>
      <c r="J10" s="271" t="s">
        <v>213</v>
      </c>
      <c r="L10" s="91"/>
      <c r="M10" s="91"/>
      <c r="N10" s="91"/>
      <c r="O10" s="91"/>
      <c r="P10" s="91"/>
    </row>
    <row r="11" spans="1:23" x14ac:dyDescent="0.25">
      <c r="B11" s="12"/>
      <c r="C11" s="12"/>
      <c r="L11" s="91"/>
      <c r="M11" s="91"/>
      <c r="N11" s="91"/>
      <c r="O11" s="91"/>
      <c r="P11" s="91"/>
    </row>
    <row r="12" spans="1:23" x14ac:dyDescent="0.25">
      <c r="A12" s="116">
        <f>IF(E12=FALSE,0,1)</f>
        <v>0</v>
      </c>
      <c r="B12" s="76" t="s">
        <v>308</v>
      </c>
      <c r="D12" s="159" t="b">
        <v>0</v>
      </c>
      <c r="E12" s="159" t="b">
        <v>0</v>
      </c>
      <c r="F12" s="157"/>
      <c r="I12" s="211" t="b">
        <v>0</v>
      </c>
      <c r="J12" s="240" t="b">
        <v>0</v>
      </c>
      <c r="L12" s="91"/>
      <c r="M12" s="91"/>
      <c r="N12" s="91"/>
      <c r="O12" s="91"/>
      <c r="P12" s="91"/>
    </row>
    <row r="13" spans="1:23" ht="9" customHeight="1" x14ac:dyDescent="0.25">
      <c r="A13" s="135"/>
      <c r="B13" s="76"/>
      <c r="C13" s="134"/>
      <c r="J13" s="240"/>
      <c r="L13" s="91"/>
      <c r="M13" s="91"/>
      <c r="N13" s="91"/>
      <c r="O13" s="91"/>
      <c r="P13" s="91"/>
    </row>
    <row r="14" spans="1:23" x14ac:dyDescent="0.25">
      <c r="A14" s="116"/>
      <c r="B14" s="418"/>
      <c r="C14" s="419"/>
      <c r="D14" s="419"/>
      <c r="E14" s="419"/>
      <c r="F14" s="419"/>
      <c r="G14" s="419"/>
      <c r="H14" s="420"/>
      <c r="J14" s="240"/>
      <c r="L14" s="91"/>
      <c r="M14" s="91"/>
      <c r="N14" s="91"/>
      <c r="O14" s="91"/>
      <c r="P14" s="91"/>
      <c r="Q14" s="91"/>
    </row>
    <row r="15" spans="1:23" x14ac:dyDescent="0.25">
      <c r="J15" s="240"/>
      <c r="L15" s="91"/>
      <c r="M15" s="91"/>
      <c r="N15" s="91"/>
      <c r="O15" s="91"/>
      <c r="P15" s="91"/>
      <c r="Q15" s="91"/>
    </row>
    <row r="16" spans="1:23" x14ac:dyDescent="0.25">
      <c r="A16" s="116">
        <f>IF(E16=FALSE,0,1)</f>
        <v>0</v>
      </c>
      <c r="B16" s="76" t="s">
        <v>207</v>
      </c>
      <c r="D16" s="159" t="b">
        <v>0</v>
      </c>
      <c r="E16" s="159" t="b">
        <v>0</v>
      </c>
      <c r="F16" s="157"/>
      <c r="I16" s="211" t="b">
        <v>0</v>
      </c>
      <c r="J16" s="240" t="b">
        <v>0</v>
      </c>
      <c r="L16" s="91"/>
      <c r="M16" s="91"/>
      <c r="N16" s="91"/>
      <c r="O16" s="91"/>
      <c r="P16" s="91"/>
      <c r="Q16" s="91"/>
    </row>
    <row r="17" spans="1:17" ht="9" customHeight="1" x14ac:dyDescent="0.25">
      <c r="A17" s="131"/>
      <c r="J17" s="240"/>
      <c r="L17" s="91"/>
      <c r="M17" s="91"/>
      <c r="N17" s="91"/>
      <c r="O17" s="91"/>
      <c r="P17" s="91"/>
      <c r="Q17" s="91"/>
    </row>
    <row r="18" spans="1:17" x14ac:dyDescent="0.25">
      <c r="A18" s="131"/>
      <c r="B18" s="421"/>
      <c r="C18" s="422"/>
      <c r="D18" s="422"/>
      <c r="E18" s="422"/>
      <c r="F18" s="422"/>
      <c r="G18" s="422"/>
      <c r="H18" s="423"/>
      <c r="J18" s="240"/>
      <c r="L18" s="91"/>
      <c r="M18" s="91"/>
      <c r="N18" s="91"/>
      <c r="O18" s="91"/>
      <c r="P18" s="91"/>
      <c r="Q18" s="91"/>
    </row>
    <row r="19" spans="1:17" x14ac:dyDescent="0.25">
      <c r="J19" s="240"/>
      <c r="L19" s="91"/>
      <c r="M19" s="91"/>
      <c r="N19" s="91"/>
      <c r="O19" s="91"/>
      <c r="P19" s="91"/>
      <c r="Q19" s="91"/>
    </row>
    <row r="20" spans="1:17" x14ac:dyDescent="0.25">
      <c r="J20" s="240"/>
      <c r="L20" s="91"/>
      <c r="M20" s="91"/>
      <c r="N20" s="91" t="s">
        <v>195</v>
      </c>
      <c r="O20" s="91"/>
      <c r="P20" s="91"/>
      <c r="Q20" s="91"/>
    </row>
    <row r="21" spans="1:17" x14ac:dyDescent="0.25">
      <c r="A21" s="132" t="s">
        <v>198</v>
      </c>
      <c r="B21" s="133" t="s">
        <v>199</v>
      </c>
      <c r="J21" s="240"/>
      <c r="L21" s="91"/>
      <c r="M21" s="91"/>
      <c r="N21" s="91" t="s">
        <v>196</v>
      </c>
      <c r="O21" s="91"/>
      <c r="P21" s="91"/>
      <c r="Q21" s="91"/>
    </row>
    <row r="22" spans="1:17" x14ac:dyDescent="0.25">
      <c r="J22" s="272"/>
      <c r="L22" s="91"/>
      <c r="M22" s="91"/>
      <c r="N22" s="91"/>
      <c r="O22" s="91"/>
      <c r="P22" s="91"/>
      <c r="Q22" s="91"/>
    </row>
    <row r="23" spans="1:17" x14ac:dyDescent="0.25">
      <c r="B23" s="76" t="s">
        <v>204</v>
      </c>
      <c r="J23" s="272"/>
      <c r="L23" s="91"/>
      <c r="M23" s="91"/>
      <c r="N23" s="91"/>
      <c r="O23" s="91"/>
      <c r="P23" s="91"/>
      <c r="Q23" s="91"/>
    </row>
    <row r="24" spans="1:17" ht="9" customHeight="1" x14ac:dyDescent="0.25">
      <c r="J24" s="272"/>
      <c r="L24" s="91"/>
      <c r="M24" s="91"/>
      <c r="N24" s="91"/>
      <c r="O24" s="91"/>
      <c r="P24" s="91"/>
      <c r="Q24" s="91"/>
    </row>
    <row r="25" spans="1:17" x14ac:dyDescent="0.25">
      <c r="A25" s="116">
        <f>IF(E25=FALSE,0,1)</f>
        <v>0</v>
      </c>
      <c r="B25" s="76" t="s">
        <v>208</v>
      </c>
      <c r="D25" s="218"/>
      <c r="E25" s="159" t="b">
        <v>0</v>
      </c>
      <c r="F25" s="157"/>
      <c r="I25" s="211" t="b">
        <v>0</v>
      </c>
      <c r="J25" s="272"/>
      <c r="L25" s="91"/>
      <c r="M25" s="91"/>
      <c r="N25" s="91"/>
      <c r="O25" s="91"/>
      <c r="P25" s="91"/>
      <c r="Q25" s="91"/>
    </row>
    <row r="26" spans="1:17" ht="9" customHeight="1" x14ac:dyDescent="0.25">
      <c r="J26" s="272"/>
      <c r="L26" s="91"/>
      <c r="M26" s="91"/>
      <c r="N26" s="91" t="s">
        <v>200</v>
      </c>
      <c r="O26" s="91"/>
      <c r="P26" s="91"/>
      <c r="Q26" s="91"/>
    </row>
    <row r="27" spans="1:17" ht="14.45" customHeight="1" x14ac:dyDescent="0.25">
      <c r="B27" s="418"/>
      <c r="C27" s="419"/>
      <c r="D27" s="419"/>
      <c r="E27" s="419"/>
      <c r="F27" s="419"/>
      <c r="G27" s="419"/>
      <c r="H27" s="420"/>
      <c r="J27" s="272"/>
      <c r="L27" s="91"/>
      <c r="M27" s="91"/>
      <c r="N27" s="91" t="s">
        <v>202</v>
      </c>
      <c r="O27" s="91"/>
      <c r="P27" s="91"/>
      <c r="Q27" s="91"/>
    </row>
    <row r="28" spans="1:17" x14ac:dyDescent="0.25">
      <c r="J28" s="272"/>
      <c r="L28" s="91"/>
      <c r="M28" s="91"/>
      <c r="N28" s="91" t="s">
        <v>201</v>
      </c>
      <c r="O28" s="91"/>
      <c r="P28" s="91"/>
      <c r="Q28" s="91"/>
    </row>
    <row r="29" spans="1:17" x14ac:dyDescent="0.25">
      <c r="A29" s="116">
        <f>IF(E29=FALSE,0,1)</f>
        <v>0</v>
      </c>
      <c r="B29" s="76" t="s">
        <v>209</v>
      </c>
      <c r="D29" s="218"/>
      <c r="E29" s="159" t="b">
        <v>0</v>
      </c>
      <c r="F29" s="157"/>
      <c r="I29" s="211" t="b">
        <v>0</v>
      </c>
      <c r="J29" s="272"/>
      <c r="L29" s="91"/>
      <c r="M29" s="91"/>
      <c r="N29" s="91"/>
      <c r="O29" s="91"/>
      <c r="P29" s="91"/>
      <c r="Q29" s="91"/>
    </row>
    <row r="30" spans="1:17" ht="9" customHeight="1" x14ac:dyDescent="0.25">
      <c r="J30" s="272"/>
      <c r="L30" s="91"/>
      <c r="M30" s="91"/>
      <c r="N30" s="91"/>
      <c r="O30" s="91"/>
      <c r="P30" s="91"/>
      <c r="Q30" s="91"/>
    </row>
    <row r="31" spans="1:17" x14ac:dyDescent="0.25">
      <c r="B31" s="418"/>
      <c r="C31" s="419"/>
      <c r="D31" s="419"/>
      <c r="E31" s="419"/>
      <c r="F31" s="419"/>
      <c r="G31" s="419"/>
      <c r="H31" s="420"/>
      <c r="J31" s="272"/>
      <c r="L31" s="91"/>
      <c r="M31" s="91"/>
      <c r="N31" s="91"/>
      <c r="O31" s="91"/>
      <c r="P31" s="91"/>
      <c r="Q31" s="91"/>
    </row>
    <row r="32" spans="1:17" x14ac:dyDescent="0.25">
      <c r="J32" s="272"/>
      <c r="L32" s="91"/>
      <c r="M32" s="91"/>
      <c r="N32" s="91"/>
      <c r="O32" s="91"/>
      <c r="P32" s="91"/>
      <c r="Q32" s="91"/>
    </row>
    <row r="33" spans="1:17" x14ac:dyDescent="0.25">
      <c r="A33" s="116">
        <f>IF(E33=FALSE,0,1)</f>
        <v>0</v>
      </c>
      <c r="B33" s="76" t="s">
        <v>306</v>
      </c>
      <c r="D33" s="218"/>
      <c r="E33" s="159" t="b">
        <v>0</v>
      </c>
      <c r="F33" s="157"/>
      <c r="I33" s="211" t="b">
        <v>0</v>
      </c>
      <c r="J33" s="272"/>
      <c r="L33" s="91"/>
      <c r="M33" s="91"/>
      <c r="N33" s="91"/>
      <c r="O33" s="91"/>
      <c r="P33" s="91"/>
      <c r="Q33" s="91"/>
    </row>
    <row r="34" spans="1:17" ht="9" customHeight="1" x14ac:dyDescent="0.25">
      <c r="J34" s="272"/>
      <c r="L34" s="91"/>
      <c r="M34" s="91"/>
      <c r="N34" s="91"/>
      <c r="O34" s="91"/>
      <c r="P34" s="91"/>
    </row>
    <row r="35" spans="1:17" x14ac:dyDescent="0.25">
      <c r="B35" s="418"/>
      <c r="C35" s="419"/>
      <c r="D35" s="419"/>
      <c r="E35" s="419"/>
      <c r="F35" s="419"/>
      <c r="G35" s="419"/>
      <c r="H35" s="420"/>
      <c r="J35" s="272"/>
      <c r="L35" s="91"/>
      <c r="M35" s="91"/>
      <c r="N35" s="91"/>
      <c r="O35" s="91"/>
      <c r="P35" s="91"/>
    </row>
    <row r="36" spans="1:17" x14ac:dyDescent="0.25">
      <c r="J36" s="272"/>
      <c r="L36" s="91"/>
      <c r="M36" s="91"/>
      <c r="N36" s="91"/>
      <c r="O36" s="91"/>
      <c r="P36" s="91"/>
    </row>
    <row r="37" spans="1:17" x14ac:dyDescent="0.25">
      <c r="A37" s="116">
        <f>IF(E37=FALSE,0,1)</f>
        <v>0</v>
      </c>
      <c r="B37" s="76" t="s">
        <v>210</v>
      </c>
      <c r="D37" s="218"/>
      <c r="E37" s="159" t="b">
        <v>0</v>
      </c>
      <c r="F37" s="157"/>
      <c r="I37" s="211" t="b">
        <v>0</v>
      </c>
      <c r="J37" s="272"/>
    </row>
    <row r="38" spans="1:17" ht="9" customHeight="1" x14ac:dyDescent="0.25">
      <c r="J38" s="272"/>
    </row>
    <row r="39" spans="1:17" x14ac:dyDescent="0.25">
      <c r="B39" s="418"/>
      <c r="C39" s="419"/>
      <c r="D39" s="419"/>
      <c r="E39" s="419"/>
      <c r="F39" s="419"/>
      <c r="G39" s="419"/>
      <c r="H39" s="420"/>
      <c r="J39" s="272"/>
    </row>
    <row r="40" spans="1:17" x14ac:dyDescent="0.25">
      <c r="B40" s="220"/>
      <c r="C40" s="220"/>
      <c r="D40" s="220"/>
      <c r="E40" s="273"/>
      <c r="F40" s="220"/>
      <c r="G40" s="220"/>
      <c r="H40" s="220"/>
      <c r="J40" s="272"/>
    </row>
    <row r="41" spans="1:17" x14ac:dyDescent="0.25">
      <c r="A41" s="116">
        <f>IF(E41=FALSE,0,1)</f>
        <v>0</v>
      </c>
      <c r="B41" s="76" t="s">
        <v>309</v>
      </c>
      <c r="D41" s="218"/>
      <c r="E41" s="159" t="b">
        <v>0</v>
      </c>
      <c r="F41" s="157"/>
      <c r="J41" s="272"/>
    </row>
    <row r="42" spans="1:17" x14ac:dyDescent="0.25">
      <c r="J42" s="272"/>
    </row>
    <row r="43" spans="1:17" x14ac:dyDescent="0.25">
      <c r="B43" s="418"/>
      <c r="C43" s="419"/>
      <c r="D43" s="419"/>
      <c r="E43" s="419"/>
      <c r="F43" s="419"/>
      <c r="G43" s="419"/>
      <c r="H43" s="420"/>
      <c r="J43" s="272"/>
    </row>
    <row r="44" spans="1:17" x14ac:dyDescent="0.25">
      <c r="J44" s="272"/>
    </row>
    <row r="45" spans="1:17" x14ac:dyDescent="0.25">
      <c r="B45" s="76" t="s">
        <v>211</v>
      </c>
      <c r="J45" s="272"/>
    </row>
    <row r="46" spans="1:17" ht="9" customHeight="1" x14ac:dyDescent="0.25">
      <c r="J46" s="272"/>
    </row>
    <row r="47" spans="1:17" x14ac:dyDescent="0.25">
      <c r="A47" s="116">
        <f>IF(E47=FALSE,0,1)</f>
        <v>0</v>
      </c>
      <c r="B47" s="76" t="s">
        <v>212</v>
      </c>
      <c r="D47" s="218"/>
      <c r="E47" s="159" t="b">
        <v>0</v>
      </c>
      <c r="F47" s="157"/>
      <c r="J47" s="272"/>
    </row>
    <row r="48" spans="1:17" ht="9" customHeight="1" x14ac:dyDescent="0.25">
      <c r="J48" s="272"/>
    </row>
    <row r="49" spans="1:10" x14ac:dyDescent="0.25">
      <c r="B49" s="418"/>
      <c r="C49" s="419"/>
      <c r="D49" s="419"/>
      <c r="E49" s="419"/>
      <c r="F49" s="419"/>
      <c r="G49" s="419"/>
      <c r="H49" s="420"/>
      <c r="J49" s="272"/>
    </row>
    <row r="50" spans="1:10" x14ac:dyDescent="0.25">
      <c r="B50" s="220"/>
      <c r="C50" s="220"/>
      <c r="D50" s="220"/>
      <c r="E50" s="273"/>
      <c r="F50" s="220"/>
      <c r="G50" s="220"/>
      <c r="H50" s="220"/>
      <c r="J50" s="272"/>
    </row>
    <row r="51" spans="1:10" x14ac:dyDescent="0.25">
      <c r="A51" s="116">
        <f>IF(E51=FALSE,0,1)</f>
        <v>0</v>
      </c>
      <c r="B51" s="76" t="s">
        <v>309</v>
      </c>
      <c r="D51" s="218"/>
      <c r="E51" s="159" t="b">
        <v>0</v>
      </c>
      <c r="F51" s="157"/>
      <c r="J51" s="272"/>
    </row>
    <row r="52" spans="1:10" x14ac:dyDescent="0.25">
      <c r="J52" s="272"/>
    </row>
    <row r="53" spans="1:10" x14ac:dyDescent="0.25">
      <c r="B53" s="418"/>
      <c r="C53" s="419"/>
      <c r="D53" s="419"/>
      <c r="E53" s="419"/>
      <c r="F53" s="419"/>
      <c r="G53" s="419"/>
      <c r="H53" s="420"/>
      <c r="J53" s="272"/>
    </row>
    <row r="54" spans="1:10" x14ac:dyDescent="0.25">
      <c r="B54" s="220"/>
      <c r="C54" s="220"/>
      <c r="D54" s="220"/>
      <c r="E54" s="273"/>
      <c r="F54" s="220"/>
      <c r="G54" s="220"/>
      <c r="H54" s="220"/>
      <c r="J54" s="272"/>
    </row>
    <row r="55" spans="1:10" x14ac:dyDescent="0.25">
      <c r="J55" s="272"/>
    </row>
    <row r="56" spans="1:10" x14ac:dyDescent="0.25">
      <c r="A56" s="132" t="s">
        <v>215</v>
      </c>
      <c r="B56" s="136" t="s">
        <v>217</v>
      </c>
      <c r="J56" s="272"/>
    </row>
    <row r="57" spans="1:10" x14ac:dyDescent="0.25">
      <c r="B57" s="12"/>
      <c r="C57" s="12"/>
      <c r="J57" s="272"/>
    </row>
    <row r="58" spans="1:10" x14ac:dyDescent="0.25">
      <c r="A58" s="116">
        <f>IF(E58=FALSE,0,1)</f>
        <v>0</v>
      </c>
      <c r="B58" s="76" t="s">
        <v>219</v>
      </c>
      <c r="D58" s="159" t="b">
        <v>0</v>
      </c>
      <c r="E58" s="159" t="b">
        <v>0</v>
      </c>
      <c r="F58" s="157"/>
      <c r="I58" s="211" t="b">
        <v>0</v>
      </c>
      <c r="J58" s="272"/>
    </row>
    <row r="59" spans="1:10" ht="9" customHeight="1" x14ac:dyDescent="0.25">
      <c r="A59" s="135"/>
      <c r="B59" s="76"/>
      <c r="C59" s="134"/>
      <c r="J59" s="272"/>
    </row>
    <row r="60" spans="1:10" x14ac:dyDescent="0.25">
      <c r="A60" s="116"/>
      <c r="B60" s="418"/>
      <c r="C60" s="419"/>
      <c r="D60" s="419"/>
      <c r="E60" s="419"/>
      <c r="F60" s="419"/>
      <c r="G60" s="419"/>
      <c r="H60" s="420"/>
      <c r="J60" s="272"/>
    </row>
    <row r="61" spans="1:10" x14ac:dyDescent="0.25">
      <c r="J61" s="272"/>
    </row>
    <row r="62" spans="1:10" x14ac:dyDescent="0.25">
      <c r="J62" s="240"/>
    </row>
    <row r="63" spans="1:10" x14ac:dyDescent="0.25">
      <c r="A63" s="132" t="s">
        <v>216</v>
      </c>
      <c r="B63" s="133" t="s">
        <v>218</v>
      </c>
      <c r="J63" s="240"/>
    </row>
    <row r="64" spans="1:10" x14ac:dyDescent="0.25">
      <c r="B64" s="12"/>
      <c r="C64" s="12"/>
      <c r="D64" s="91" t="b">
        <v>0</v>
      </c>
      <c r="J64" s="240"/>
    </row>
    <row r="65" spans="1:10" x14ac:dyDescent="0.25">
      <c r="A65" s="116">
        <f>IF(E65=FALSE,0,1)</f>
        <v>0</v>
      </c>
      <c r="B65" s="76" t="s">
        <v>220</v>
      </c>
      <c r="D65" s="218"/>
      <c r="E65" s="159" t="b">
        <v>0</v>
      </c>
      <c r="F65" s="157"/>
      <c r="I65" s="211" t="b">
        <v>0</v>
      </c>
      <c r="J65" s="240" t="b">
        <v>0</v>
      </c>
    </row>
    <row r="66" spans="1:10" ht="9" customHeight="1" x14ac:dyDescent="0.25">
      <c r="A66" s="135"/>
      <c r="B66" s="76"/>
      <c r="C66" s="134"/>
      <c r="J66" s="240"/>
    </row>
    <row r="67" spans="1:10" x14ac:dyDescent="0.25">
      <c r="A67" s="116"/>
      <c r="B67" s="418"/>
      <c r="C67" s="419"/>
      <c r="D67" s="419"/>
      <c r="E67" s="419"/>
      <c r="F67" s="419"/>
      <c r="G67" s="419"/>
      <c r="H67" s="420"/>
      <c r="J67" s="240"/>
    </row>
    <row r="68" spans="1:10" x14ac:dyDescent="0.25">
      <c r="J68" s="240"/>
    </row>
    <row r="69" spans="1:10" x14ac:dyDescent="0.25">
      <c r="J69" s="240"/>
    </row>
    <row r="70" spans="1:10" x14ac:dyDescent="0.25">
      <c r="J70" s="240"/>
    </row>
    <row r="71" spans="1:10" x14ac:dyDescent="0.25">
      <c r="J71" s="240"/>
    </row>
    <row r="72" spans="1:10" x14ac:dyDescent="0.25">
      <c r="J72" s="240"/>
    </row>
    <row r="73" spans="1:10" x14ac:dyDescent="0.25">
      <c r="J73" s="240"/>
    </row>
    <row r="74" spans="1:10" x14ac:dyDescent="0.25">
      <c r="J74" s="240"/>
    </row>
    <row r="75" spans="1:10" x14ac:dyDescent="0.25">
      <c r="J75" s="240"/>
    </row>
    <row r="76" spans="1:10" x14ac:dyDescent="0.25">
      <c r="J76" s="240"/>
    </row>
    <row r="77" spans="1:10" x14ac:dyDescent="0.25">
      <c r="J77" s="240"/>
    </row>
    <row r="78" spans="1:10" x14ac:dyDescent="0.25">
      <c r="J78" s="240"/>
    </row>
    <row r="79" spans="1:10" x14ac:dyDescent="0.25">
      <c r="J79" s="240"/>
    </row>
    <row r="80" spans="1:10" x14ac:dyDescent="0.25">
      <c r="J80" s="240"/>
    </row>
    <row r="81" spans="10:10" x14ac:dyDescent="0.25">
      <c r="J81" s="240"/>
    </row>
    <row r="82" spans="10:10" x14ac:dyDescent="0.25">
      <c r="J82" s="240"/>
    </row>
    <row r="83" spans="10:10" x14ac:dyDescent="0.25">
      <c r="J83" s="240"/>
    </row>
    <row r="84" spans="10:10" x14ac:dyDescent="0.25">
      <c r="J84" s="240"/>
    </row>
    <row r="85" spans="10:10" x14ac:dyDescent="0.25">
      <c r="J85" s="240"/>
    </row>
    <row r="86" spans="10:10" x14ac:dyDescent="0.25">
      <c r="J86" s="240"/>
    </row>
    <row r="87" spans="10:10" x14ac:dyDescent="0.25">
      <c r="J87" s="240"/>
    </row>
    <row r="88" spans="10:10" x14ac:dyDescent="0.25">
      <c r="J88" s="240"/>
    </row>
    <row r="89" spans="10:10" x14ac:dyDescent="0.25">
      <c r="J89" s="240"/>
    </row>
    <row r="90" spans="10:10" x14ac:dyDescent="0.25">
      <c r="J90" s="240"/>
    </row>
    <row r="91" spans="10:10" x14ac:dyDescent="0.25">
      <c r="J91" s="240"/>
    </row>
    <row r="92" spans="10:10" x14ac:dyDescent="0.25">
      <c r="J92" s="240"/>
    </row>
    <row r="93" spans="10:10" x14ac:dyDescent="0.25">
      <c r="J93" s="240"/>
    </row>
    <row r="94" spans="10:10" x14ac:dyDescent="0.25">
      <c r="J94" s="240"/>
    </row>
    <row r="95" spans="10:10" x14ac:dyDescent="0.25">
      <c r="J95" s="240"/>
    </row>
    <row r="96" spans="10:10" x14ac:dyDescent="0.25">
      <c r="J96" s="240"/>
    </row>
    <row r="97" spans="10:10" x14ac:dyDescent="0.25">
      <c r="J97" s="240"/>
    </row>
    <row r="98" spans="10:10" x14ac:dyDescent="0.25">
      <c r="J98" s="240"/>
    </row>
    <row r="99" spans="10:10" x14ac:dyDescent="0.25">
      <c r="J99" s="240"/>
    </row>
    <row r="100" spans="10:10" x14ac:dyDescent="0.25">
      <c r="J100" s="240"/>
    </row>
    <row r="101" spans="10:10" x14ac:dyDescent="0.25">
      <c r="J101" s="240"/>
    </row>
    <row r="102" spans="10:10" x14ac:dyDescent="0.25">
      <c r="J102" s="240"/>
    </row>
  </sheetData>
  <sheetProtection selectLockedCells="1"/>
  <mergeCells count="12">
    <mergeCell ref="A7:H8"/>
    <mergeCell ref="B49:H49"/>
    <mergeCell ref="B60:H60"/>
    <mergeCell ref="B67:H67"/>
    <mergeCell ref="B53:H53"/>
    <mergeCell ref="B43:H43"/>
    <mergeCell ref="B18:H18"/>
    <mergeCell ref="B14:H14"/>
    <mergeCell ref="B27:H27"/>
    <mergeCell ref="B31:H31"/>
    <mergeCell ref="B39:H39"/>
    <mergeCell ref="B35:H35"/>
  </mergeCells>
  <dataValidations count="1">
    <dataValidation type="list" allowBlank="1" showInputMessage="1" showErrorMessage="1" prompt="Seleccione la forma de verificación de hipótesis utilizada" sqref="F12 F58 F16 F25 F29 F33 F37 F47 F65 F51 F41">
      <formula1>Análisis</formula1>
    </dataValidation>
  </dataValidation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4" r:id="rId4" name="Check Box 14">
              <controlPr defaultSize="0" autoFill="0" autoLine="0" autoPict="0">
                <anchor moveWithCells="1">
                  <from>
                    <xdr:col>4</xdr:col>
                    <xdr:colOff>57150</xdr:colOff>
                    <xdr:row>14</xdr:row>
                    <xdr:rowOff>171450</xdr:rowOff>
                  </from>
                  <to>
                    <xdr:col>4</xdr:col>
                    <xdr:colOff>409575</xdr:colOff>
                    <xdr:row>16</xdr:row>
                    <xdr:rowOff>28575</xdr:rowOff>
                  </to>
                </anchor>
              </controlPr>
            </control>
          </mc:Choice>
        </mc:AlternateContent>
        <mc:AlternateContent xmlns:mc="http://schemas.openxmlformats.org/markup-compatibility/2006">
          <mc:Choice Requires="x14">
            <control shapeId="10263" r:id="rId5" name="Check Box 23">
              <controlPr defaultSize="0" autoFill="0" autoLine="0" autoPict="0">
                <anchor moveWithCells="1">
                  <from>
                    <xdr:col>3</xdr:col>
                    <xdr:colOff>1219200</xdr:colOff>
                    <xdr:row>14</xdr:row>
                    <xdr:rowOff>171450</xdr:rowOff>
                  </from>
                  <to>
                    <xdr:col>4</xdr:col>
                    <xdr:colOff>66675</xdr:colOff>
                    <xdr:row>16</xdr:row>
                    <xdr:rowOff>28575</xdr:rowOff>
                  </to>
                </anchor>
              </controlPr>
            </control>
          </mc:Choice>
        </mc:AlternateContent>
        <mc:AlternateContent xmlns:mc="http://schemas.openxmlformats.org/markup-compatibility/2006">
          <mc:Choice Requires="x14">
            <control shapeId="10269" r:id="rId6" name="Check Box 29">
              <controlPr defaultSize="0" autoFill="0" autoLine="0" autoPict="0">
                <anchor moveWithCells="1">
                  <from>
                    <xdr:col>4</xdr:col>
                    <xdr:colOff>57150</xdr:colOff>
                    <xdr:row>27</xdr:row>
                    <xdr:rowOff>171450</xdr:rowOff>
                  </from>
                  <to>
                    <xdr:col>4</xdr:col>
                    <xdr:colOff>409575</xdr:colOff>
                    <xdr:row>29</xdr:row>
                    <xdr:rowOff>28575</xdr:rowOff>
                  </to>
                </anchor>
              </controlPr>
            </control>
          </mc:Choice>
        </mc:AlternateContent>
        <mc:AlternateContent xmlns:mc="http://schemas.openxmlformats.org/markup-compatibility/2006">
          <mc:Choice Requires="x14">
            <control shapeId="10270" r:id="rId7" name="Check Box 30">
              <controlPr defaultSize="0" autoFill="0" autoLine="0" autoPict="0">
                <anchor moveWithCells="1">
                  <from>
                    <xdr:col>3</xdr:col>
                    <xdr:colOff>1219200</xdr:colOff>
                    <xdr:row>27</xdr:row>
                    <xdr:rowOff>171450</xdr:rowOff>
                  </from>
                  <to>
                    <xdr:col>4</xdr:col>
                    <xdr:colOff>66675</xdr:colOff>
                    <xdr:row>29</xdr:row>
                    <xdr:rowOff>28575</xdr:rowOff>
                  </to>
                </anchor>
              </controlPr>
            </control>
          </mc:Choice>
        </mc:AlternateContent>
        <mc:AlternateContent xmlns:mc="http://schemas.openxmlformats.org/markup-compatibility/2006">
          <mc:Choice Requires="x14">
            <control shapeId="10271" r:id="rId8" name="Check Box 31">
              <controlPr defaultSize="0" autoFill="0" autoLine="0" autoPict="0">
                <anchor moveWithCells="1">
                  <from>
                    <xdr:col>4</xdr:col>
                    <xdr:colOff>57150</xdr:colOff>
                    <xdr:row>31</xdr:row>
                    <xdr:rowOff>171450</xdr:rowOff>
                  </from>
                  <to>
                    <xdr:col>4</xdr:col>
                    <xdr:colOff>409575</xdr:colOff>
                    <xdr:row>33</xdr:row>
                    <xdr:rowOff>28575</xdr:rowOff>
                  </to>
                </anchor>
              </controlPr>
            </control>
          </mc:Choice>
        </mc:AlternateContent>
        <mc:AlternateContent xmlns:mc="http://schemas.openxmlformats.org/markup-compatibility/2006">
          <mc:Choice Requires="x14">
            <control shapeId="10272" r:id="rId9" name="Check Box 32">
              <controlPr defaultSize="0" autoFill="0" autoLine="0" autoPict="0">
                <anchor moveWithCells="1">
                  <from>
                    <xdr:col>3</xdr:col>
                    <xdr:colOff>1219200</xdr:colOff>
                    <xdr:row>31</xdr:row>
                    <xdr:rowOff>171450</xdr:rowOff>
                  </from>
                  <to>
                    <xdr:col>4</xdr:col>
                    <xdr:colOff>66675</xdr:colOff>
                    <xdr:row>33</xdr:row>
                    <xdr:rowOff>28575</xdr:rowOff>
                  </to>
                </anchor>
              </controlPr>
            </control>
          </mc:Choice>
        </mc:AlternateContent>
        <mc:AlternateContent xmlns:mc="http://schemas.openxmlformats.org/markup-compatibility/2006">
          <mc:Choice Requires="x14">
            <control shapeId="10273" r:id="rId10" name="Check Box 33">
              <controlPr defaultSize="0" autoFill="0" autoLine="0" autoPict="0">
                <anchor moveWithCells="1">
                  <from>
                    <xdr:col>4</xdr:col>
                    <xdr:colOff>57150</xdr:colOff>
                    <xdr:row>35</xdr:row>
                    <xdr:rowOff>171450</xdr:rowOff>
                  </from>
                  <to>
                    <xdr:col>4</xdr:col>
                    <xdr:colOff>409575</xdr:colOff>
                    <xdr:row>37</xdr:row>
                    <xdr:rowOff>28575</xdr:rowOff>
                  </to>
                </anchor>
              </controlPr>
            </control>
          </mc:Choice>
        </mc:AlternateContent>
        <mc:AlternateContent xmlns:mc="http://schemas.openxmlformats.org/markup-compatibility/2006">
          <mc:Choice Requires="x14">
            <control shapeId="10274" r:id="rId11" name="Check Box 34">
              <controlPr defaultSize="0" autoFill="0" autoLine="0" autoPict="0">
                <anchor moveWithCells="1">
                  <from>
                    <xdr:col>3</xdr:col>
                    <xdr:colOff>1219200</xdr:colOff>
                    <xdr:row>35</xdr:row>
                    <xdr:rowOff>171450</xdr:rowOff>
                  </from>
                  <to>
                    <xdr:col>4</xdr:col>
                    <xdr:colOff>66675</xdr:colOff>
                    <xdr:row>37</xdr:row>
                    <xdr:rowOff>28575</xdr:rowOff>
                  </to>
                </anchor>
              </controlPr>
            </control>
          </mc:Choice>
        </mc:AlternateContent>
        <mc:AlternateContent xmlns:mc="http://schemas.openxmlformats.org/markup-compatibility/2006">
          <mc:Choice Requires="x14">
            <control shapeId="10275" r:id="rId12" name="Check Box 35">
              <controlPr defaultSize="0" autoFill="0" autoLine="0" autoPict="0">
                <anchor moveWithCells="1">
                  <from>
                    <xdr:col>4</xdr:col>
                    <xdr:colOff>57150</xdr:colOff>
                    <xdr:row>23</xdr:row>
                    <xdr:rowOff>171450</xdr:rowOff>
                  </from>
                  <to>
                    <xdr:col>4</xdr:col>
                    <xdr:colOff>409575</xdr:colOff>
                    <xdr:row>25</xdr:row>
                    <xdr:rowOff>38100</xdr:rowOff>
                  </to>
                </anchor>
              </controlPr>
            </control>
          </mc:Choice>
        </mc:AlternateContent>
        <mc:AlternateContent xmlns:mc="http://schemas.openxmlformats.org/markup-compatibility/2006">
          <mc:Choice Requires="x14">
            <control shapeId="10276" r:id="rId13" name="Check Box 36">
              <controlPr defaultSize="0" autoFill="0" autoLine="0" autoPict="0">
                <anchor moveWithCells="1">
                  <from>
                    <xdr:col>3</xdr:col>
                    <xdr:colOff>1219200</xdr:colOff>
                    <xdr:row>23</xdr:row>
                    <xdr:rowOff>171450</xdr:rowOff>
                  </from>
                  <to>
                    <xdr:col>4</xdr:col>
                    <xdr:colOff>66675</xdr:colOff>
                    <xdr:row>25</xdr:row>
                    <xdr:rowOff>38100</xdr:rowOff>
                  </to>
                </anchor>
              </controlPr>
            </control>
          </mc:Choice>
        </mc:AlternateContent>
        <mc:AlternateContent xmlns:mc="http://schemas.openxmlformats.org/markup-compatibility/2006">
          <mc:Choice Requires="x14">
            <control shapeId="10279" r:id="rId14" name="Check Box 39">
              <controlPr defaultSize="0" autoFill="0" autoLine="0" autoPict="0">
                <anchor moveWithCells="1">
                  <from>
                    <xdr:col>4</xdr:col>
                    <xdr:colOff>57150</xdr:colOff>
                    <xdr:row>10</xdr:row>
                    <xdr:rowOff>171450</xdr:rowOff>
                  </from>
                  <to>
                    <xdr:col>4</xdr:col>
                    <xdr:colOff>419100</xdr:colOff>
                    <xdr:row>12</xdr:row>
                    <xdr:rowOff>38100</xdr:rowOff>
                  </to>
                </anchor>
              </controlPr>
            </control>
          </mc:Choice>
        </mc:AlternateContent>
        <mc:AlternateContent xmlns:mc="http://schemas.openxmlformats.org/markup-compatibility/2006">
          <mc:Choice Requires="x14">
            <control shapeId="10280" r:id="rId15" name="Check Box 40">
              <controlPr defaultSize="0" autoFill="0" autoLine="0" autoPict="0">
                <anchor moveWithCells="1">
                  <from>
                    <xdr:col>3</xdr:col>
                    <xdr:colOff>1219200</xdr:colOff>
                    <xdr:row>10</xdr:row>
                    <xdr:rowOff>171450</xdr:rowOff>
                  </from>
                  <to>
                    <xdr:col>4</xdr:col>
                    <xdr:colOff>66675</xdr:colOff>
                    <xdr:row>12</xdr:row>
                    <xdr:rowOff>38100</xdr:rowOff>
                  </to>
                </anchor>
              </controlPr>
            </control>
          </mc:Choice>
        </mc:AlternateContent>
        <mc:AlternateContent xmlns:mc="http://schemas.openxmlformats.org/markup-compatibility/2006">
          <mc:Choice Requires="x14">
            <control shapeId="10287" r:id="rId16" name="Check Box 47">
              <controlPr defaultSize="0" autoFill="0" autoLine="0" autoPict="0">
                <anchor moveWithCells="1">
                  <from>
                    <xdr:col>4</xdr:col>
                    <xdr:colOff>57150</xdr:colOff>
                    <xdr:row>56</xdr:row>
                    <xdr:rowOff>171450</xdr:rowOff>
                  </from>
                  <to>
                    <xdr:col>4</xdr:col>
                    <xdr:colOff>409575</xdr:colOff>
                    <xdr:row>58</xdr:row>
                    <xdr:rowOff>28575</xdr:rowOff>
                  </to>
                </anchor>
              </controlPr>
            </control>
          </mc:Choice>
        </mc:AlternateContent>
        <mc:AlternateContent xmlns:mc="http://schemas.openxmlformats.org/markup-compatibility/2006">
          <mc:Choice Requires="x14">
            <control shapeId="10288" r:id="rId17" name="Check Box 48">
              <controlPr defaultSize="0" autoFill="0" autoLine="0" autoPict="0">
                <anchor moveWithCells="1">
                  <from>
                    <xdr:col>3</xdr:col>
                    <xdr:colOff>1219200</xdr:colOff>
                    <xdr:row>56</xdr:row>
                    <xdr:rowOff>171450</xdr:rowOff>
                  </from>
                  <to>
                    <xdr:col>4</xdr:col>
                    <xdr:colOff>66675</xdr:colOff>
                    <xdr:row>58</xdr:row>
                    <xdr:rowOff>28575</xdr:rowOff>
                  </to>
                </anchor>
              </controlPr>
            </control>
          </mc:Choice>
        </mc:AlternateContent>
        <mc:AlternateContent xmlns:mc="http://schemas.openxmlformats.org/markup-compatibility/2006">
          <mc:Choice Requires="x14">
            <control shapeId="10289" r:id="rId18" name="Check Box 49">
              <controlPr defaultSize="0" autoFill="0" autoLine="0" autoPict="0">
                <anchor moveWithCells="1">
                  <from>
                    <xdr:col>4</xdr:col>
                    <xdr:colOff>57150</xdr:colOff>
                    <xdr:row>63</xdr:row>
                    <xdr:rowOff>171450</xdr:rowOff>
                  </from>
                  <to>
                    <xdr:col>4</xdr:col>
                    <xdr:colOff>409575</xdr:colOff>
                    <xdr:row>65</xdr:row>
                    <xdr:rowOff>28575</xdr:rowOff>
                  </to>
                </anchor>
              </controlPr>
            </control>
          </mc:Choice>
        </mc:AlternateContent>
        <mc:AlternateContent xmlns:mc="http://schemas.openxmlformats.org/markup-compatibility/2006">
          <mc:Choice Requires="x14">
            <control shapeId="10290" r:id="rId19" name="Check Box 50">
              <controlPr defaultSize="0" autoFill="0" autoLine="0" autoPict="0">
                <anchor moveWithCells="1">
                  <from>
                    <xdr:col>3</xdr:col>
                    <xdr:colOff>1219200</xdr:colOff>
                    <xdr:row>63</xdr:row>
                    <xdr:rowOff>171450</xdr:rowOff>
                  </from>
                  <to>
                    <xdr:col>4</xdr:col>
                    <xdr:colOff>66675</xdr:colOff>
                    <xdr:row>65</xdr:row>
                    <xdr:rowOff>28575</xdr:rowOff>
                  </to>
                </anchor>
              </controlPr>
            </control>
          </mc:Choice>
        </mc:AlternateContent>
        <mc:AlternateContent xmlns:mc="http://schemas.openxmlformats.org/markup-compatibility/2006">
          <mc:Choice Requires="x14">
            <control shapeId="10291" r:id="rId20" name="Check Box 51">
              <controlPr defaultSize="0" autoFill="0" autoLine="0" autoPict="0">
                <anchor moveWithCells="1">
                  <from>
                    <xdr:col>4</xdr:col>
                    <xdr:colOff>57150</xdr:colOff>
                    <xdr:row>45</xdr:row>
                    <xdr:rowOff>171450</xdr:rowOff>
                  </from>
                  <to>
                    <xdr:col>4</xdr:col>
                    <xdr:colOff>409575</xdr:colOff>
                    <xdr:row>47</xdr:row>
                    <xdr:rowOff>38100</xdr:rowOff>
                  </to>
                </anchor>
              </controlPr>
            </control>
          </mc:Choice>
        </mc:AlternateContent>
        <mc:AlternateContent xmlns:mc="http://schemas.openxmlformats.org/markup-compatibility/2006">
          <mc:Choice Requires="x14">
            <control shapeId="10292" r:id="rId21" name="Check Box 52">
              <controlPr defaultSize="0" autoFill="0" autoLine="0" autoPict="0">
                <anchor moveWithCells="1">
                  <from>
                    <xdr:col>3</xdr:col>
                    <xdr:colOff>1219200</xdr:colOff>
                    <xdr:row>45</xdr:row>
                    <xdr:rowOff>171450</xdr:rowOff>
                  </from>
                  <to>
                    <xdr:col>4</xdr:col>
                    <xdr:colOff>66675</xdr:colOff>
                    <xdr:row>47</xdr:row>
                    <xdr:rowOff>38100</xdr:rowOff>
                  </to>
                </anchor>
              </controlPr>
            </control>
          </mc:Choice>
        </mc:AlternateContent>
        <mc:AlternateContent xmlns:mc="http://schemas.openxmlformats.org/markup-compatibility/2006">
          <mc:Choice Requires="x14">
            <control shapeId="10295" r:id="rId22" name="Check Box 55">
              <controlPr defaultSize="0" autoFill="0" autoLine="0" autoPict="0">
                <anchor moveWithCells="1">
                  <from>
                    <xdr:col>4</xdr:col>
                    <xdr:colOff>57150</xdr:colOff>
                    <xdr:row>49</xdr:row>
                    <xdr:rowOff>171450</xdr:rowOff>
                  </from>
                  <to>
                    <xdr:col>4</xdr:col>
                    <xdr:colOff>409575</xdr:colOff>
                    <xdr:row>51</xdr:row>
                    <xdr:rowOff>28575</xdr:rowOff>
                  </to>
                </anchor>
              </controlPr>
            </control>
          </mc:Choice>
        </mc:AlternateContent>
        <mc:AlternateContent xmlns:mc="http://schemas.openxmlformats.org/markup-compatibility/2006">
          <mc:Choice Requires="x14">
            <control shapeId="10296" r:id="rId23" name="Check Box 56">
              <controlPr defaultSize="0" autoFill="0" autoLine="0" autoPict="0">
                <anchor moveWithCells="1">
                  <from>
                    <xdr:col>3</xdr:col>
                    <xdr:colOff>1219200</xdr:colOff>
                    <xdr:row>49</xdr:row>
                    <xdr:rowOff>171450</xdr:rowOff>
                  </from>
                  <to>
                    <xdr:col>4</xdr:col>
                    <xdr:colOff>66675</xdr:colOff>
                    <xdr:row>51</xdr:row>
                    <xdr:rowOff>28575</xdr:rowOff>
                  </to>
                </anchor>
              </controlPr>
            </control>
          </mc:Choice>
        </mc:AlternateContent>
        <mc:AlternateContent xmlns:mc="http://schemas.openxmlformats.org/markup-compatibility/2006">
          <mc:Choice Requires="x14">
            <control shapeId="10298" r:id="rId24" name="Check Box 58">
              <controlPr defaultSize="0" autoFill="0" autoLine="0" autoPict="0">
                <anchor moveWithCells="1">
                  <from>
                    <xdr:col>4</xdr:col>
                    <xdr:colOff>57150</xdr:colOff>
                    <xdr:row>39</xdr:row>
                    <xdr:rowOff>171450</xdr:rowOff>
                  </from>
                  <to>
                    <xdr:col>4</xdr:col>
                    <xdr:colOff>409575</xdr:colOff>
                    <xdr:row>41</xdr:row>
                    <xdr:rowOff>28575</xdr:rowOff>
                  </to>
                </anchor>
              </controlPr>
            </control>
          </mc:Choice>
        </mc:AlternateContent>
        <mc:AlternateContent xmlns:mc="http://schemas.openxmlformats.org/markup-compatibility/2006">
          <mc:Choice Requires="x14">
            <control shapeId="10299" r:id="rId25" name="Check Box 59">
              <controlPr defaultSize="0" autoFill="0" autoLine="0" autoPict="0">
                <anchor moveWithCells="1">
                  <from>
                    <xdr:col>3</xdr:col>
                    <xdr:colOff>1219200</xdr:colOff>
                    <xdr:row>39</xdr:row>
                    <xdr:rowOff>171450</xdr:rowOff>
                  </from>
                  <to>
                    <xdr:col>4</xdr:col>
                    <xdr:colOff>66675</xdr:colOff>
                    <xdr:row>41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5" id="{9B25DC53-4892-4274-8CA5-BD4E16DC1FEC}">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A14</xm:sqref>
        </x14:conditionalFormatting>
        <x14:conditionalFormatting xmlns:xm="http://schemas.microsoft.com/office/excel/2006/main">
          <x14:cfRule type="iconSet" priority="14" id="{67996B03-CDD1-471B-9202-7EB3D0F8ADDB}">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A12</xm:sqref>
        </x14:conditionalFormatting>
        <x14:conditionalFormatting xmlns:xm="http://schemas.microsoft.com/office/excel/2006/main">
          <x14:cfRule type="iconSet" priority="13" id="{0C62B728-B774-4FF4-9C54-BC1DA9B01B8B}">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A16</xm:sqref>
        </x14:conditionalFormatting>
        <x14:conditionalFormatting xmlns:xm="http://schemas.microsoft.com/office/excel/2006/main">
          <x14:cfRule type="iconSet" priority="12" id="{6952EC5B-5160-4B13-9D29-2FF976F3FB5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A25</xm:sqref>
        </x14:conditionalFormatting>
        <x14:conditionalFormatting xmlns:xm="http://schemas.microsoft.com/office/excel/2006/main">
          <x14:cfRule type="iconSet" priority="11" id="{7BC8E045-ACE5-47D4-A7F3-8DEAC168D4F0}">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A29</xm:sqref>
        </x14:conditionalFormatting>
        <x14:conditionalFormatting xmlns:xm="http://schemas.microsoft.com/office/excel/2006/main">
          <x14:cfRule type="iconSet" priority="10" id="{4A296E7E-02D1-4B59-9465-D0628BDB8459}">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A33</xm:sqref>
        </x14:conditionalFormatting>
        <x14:conditionalFormatting xmlns:xm="http://schemas.microsoft.com/office/excel/2006/main">
          <x14:cfRule type="iconSet" priority="9" id="{9AADCD76-C07F-43AA-92E6-BB5B3EF18FEA}">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A37</xm:sqref>
        </x14:conditionalFormatting>
        <x14:conditionalFormatting xmlns:xm="http://schemas.microsoft.com/office/excel/2006/main">
          <x14:cfRule type="iconSet" priority="8" id="{A8F252B9-896B-4809-8232-E3A97D13AF2C}">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A47</xm:sqref>
        </x14:conditionalFormatting>
        <x14:conditionalFormatting xmlns:xm="http://schemas.microsoft.com/office/excel/2006/main">
          <x14:cfRule type="iconSet" priority="7" id="{1F91200A-C5D4-4EB2-AD83-DF86F2DACC65}">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A60</xm:sqref>
        </x14:conditionalFormatting>
        <x14:conditionalFormatting xmlns:xm="http://schemas.microsoft.com/office/excel/2006/main">
          <x14:cfRule type="iconSet" priority="6" id="{B5D5CB79-B86C-4644-A269-BC6432F30F1C}">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A58</xm:sqref>
        </x14:conditionalFormatting>
        <x14:conditionalFormatting xmlns:xm="http://schemas.microsoft.com/office/excel/2006/main">
          <x14:cfRule type="iconSet" priority="4" id="{9AD39683-1C47-4747-BFC4-71AD1498D075}">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A67</xm:sqref>
        </x14:conditionalFormatting>
        <x14:conditionalFormatting xmlns:xm="http://schemas.microsoft.com/office/excel/2006/main">
          <x14:cfRule type="iconSet" priority="3" id="{0FD3FD1E-3547-4612-A516-2F65D4B08BBF}">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A65</xm:sqref>
        </x14:conditionalFormatting>
        <x14:conditionalFormatting xmlns:xm="http://schemas.microsoft.com/office/excel/2006/main">
          <x14:cfRule type="iconSet" priority="2" id="{D10526C5-DF3A-47B4-93F9-1CF7DA0FE1BC}">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A51</xm:sqref>
        </x14:conditionalFormatting>
        <x14:conditionalFormatting xmlns:xm="http://schemas.microsoft.com/office/excel/2006/main">
          <x14:cfRule type="iconSet" priority="1" id="{76EA6644-17F6-4015-8FDF-200F658D509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A41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1"/>
  <sheetViews>
    <sheetView showGridLines="0" zoomScale="58" zoomScaleNormal="100" workbookViewId="0">
      <selection activeCell="C13" sqref="C13"/>
    </sheetView>
  </sheetViews>
  <sheetFormatPr baseColWidth="10" defaultColWidth="8.7109375" defaultRowHeight="14.25" x14ac:dyDescent="0.2"/>
  <cols>
    <col min="1" max="1" width="27.140625" style="76" customWidth="1"/>
    <col min="2" max="2" width="40.85546875" style="76" customWidth="1"/>
    <col min="3" max="3" width="12.7109375" style="76" customWidth="1"/>
    <col min="4" max="4" width="18" style="76" bestFit="1" customWidth="1"/>
    <col min="5" max="43" width="18" style="76" customWidth="1"/>
    <col min="44" max="16384" width="8.7109375" style="76"/>
  </cols>
  <sheetData>
    <row r="1" spans="1:43" x14ac:dyDescent="0.2">
      <c r="A1" s="81"/>
      <c r="B1" s="81"/>
      <c r="C1" s="81"/>
      <c r="D1" s="74"/>
      <c r="E1" s="74"/>
      <c r="F1" s="85"/>
      <c r="G1" s="74"/>
      <c r="H1" s="74"/>
      <c r="I1" s="85"/>
      <c r="J1" s="74"/>
      <c r="K1" s="74"/>
      <c r="L1" s="85"/>
      <c r="M1" s="74"/>
      <c r="N1" s="74"/>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row>
    <row r="2" spans="1:43" x14ac:dyDescent="0.2">
      <c r="A2" s="81"/>
      <c r="B2" s="81"/>
      <c r="C2" s="81"/>
      <c r="D2" s="74"/>
      <c r="E2" s="74"/>
      <c r="F2" s="85"/>
      <c r="G2" s="74"/>
      <c r="H2" s="74"/>
      <c r="I2" s="85"/>
      <c r="J2" s="74"/>
      <c r="K2" s="74"/>
      <c r="L2" s="85"/>
      <c r="M2" s="74"/>
      <c r="N2" s="74"/>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row>
    <row r="3" spans="1:43" ht="18" x14ac:dyDescent="0.25">
      <c r="A3" s="81"/>
      <c r="B3" s="86" t="s">
        <v>187</v>
      </c>
      <c r="C3" s="86"/>
      <c r="D3" s="74"/>
      <c r="E3" s="74"/>
      <c r="F3" s="85"/>
      <c r="G3" s="74"/>
      <c r="H3" s="74"/>
      <c r="I3" s="85"/>
      <c r="J3" s="74"/>
      <c r="K3" s="74"/>
      <c r="L3" s="85"/>
      <c r="M3" s="74"/>
      <c r="N3" s="74"/>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row>
    <row r="4" spans="1:43" x14ac:dyDescent="0.2">
      <c r="A4" s="81"/>
      <c r="B4" s="81"/>
      <c r="C4" s="81"/>
      <c r="D4" s="74"/>
      <c r="E4" s="74"/>
      <c r="F4" s="85"/>
      <c r="G4" s="74"/>
      <c r="H4" s="74"/>
      <c r="I4" s="85"/>
      <c r="J4" s="74"/>
      <c r="K4" s="74"/>
      <c r="L4" s="85"/>
      <c r="M4" s="74"/>
      <c r="N4" s="74"/>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row>
    <row r="5" spans="1:43" x14ac:dyDescent="0.2">
      <c r="A5" s="81"/>
      <c r="B5" s="81"/>
      <c r="C5" s="81"/>
      <c r="D5" s="74"/>
      <c r="E5" s="74"/>
      <c r="F5" s="85"/>
      <c r="G5" s="74"/>
      <c r="H5" s="74"/>
      <c r="I5" s="85"/>
      <c r="J5" s="74"/>
      <c r="K5" s="74"/>
      <c r="L5" s="85"/>
      <c r="M5" s="74"/>
      <c r="N5" s="74"/>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row>
    <row r="6" spans="1:43" ht="15" thickBot="1" x14ac:dyDescent="0.25"/>
    <row r="7" spans="1:43" ht="90.6" customHeight="1" x14ac:dyDescent="0.2">
      <c r="A7" s="412" t="s">
        <v>365</v>
      </c>
      <c r="B7" s="413"/>
      <c r="C7" s="413"/>
      <c r="D7" s="413"/>
      <c r="E7" s="413"/>
      <c r="F7" s="413"/>
      <c r="G7" s="413"/>
      <c r="H7" s="414"/>
    </row>
    <row r="8" spans="1:43" ht="14.45" customHeight="1" thickBot="1" x14ac:dyDescent="0.25">
      <c r="A8" s="415"/>
      <c r="B8" s="416"/>
      <c r="C8" s="416"/>
      <c r="D8" s="416"/>
      <c r="E8" s="416"/>
      <c r="F8" s="416"/>
      <c r="G8" s="416"/>
      <c r="H8" s="417"/>
    </row>
    <row r="11" spans="1:43" x14ac:dyDescent="0.2">
      <c r="D11" s="78" t="s">
        <v>81</v>
      </c>
      <c r="E11" s="78" t="s">
        <v>82</v>
      </c>
      <c r="F11" s="78" t="s">
        <v>83</v>
      </c>
      <c r="G11" s="78" t="s">
        <v>84</v>
      </c>
      <c r="H11" s="78" t="s">
        <v>85</v>
      </c>
      <c r="I11" s="78" t="s">
        <v>86</v>
      </c>
      <c r="J11" s="78" t="s">
        <v>87</v>
      </c>
      <c r="K11" s="78" t="s">
        <v>88</v>
      </c>
      <c r="L11" s="78" t="s">
        <v>89</v>
      </c>
      <c r="M11" s="78" t="s">
        <v>90</v>
      </c>
      <c r="N11" s="78" t="s">
        <v>91</v>
      </c>
      <c r="O11" s="78" t="s">
        <v>92</v>
      </c>
      <c r="P11" s="78" t="s">
        <v>93</v>
      </c>
      <c r="Q11" s="78" t="s">
        <v>94</v>
      </c>
      <c r="R11" s="78" t="s">
        <v>95</v>
      </c>
      <c r="S11" s="78" t="s">
        <v>96</v>
      </c>
      <c r="T11" s="78" t="s">
        <v>97</v>
      </c>
      <c r="U11" s="78" t="s">
        <v>98</v>
      </c>
      <c r="V11" s="78" t="s">
        <v>99</v>
      </c>
      <c r="W11" s="78" t="s">
        <v>100</v>
      </c>
      <c r="X11" s="78" t="s">
        <v>101</v>
      </c>
      <c r="Y11" s="78" t="s">
        <v>102</v>
      </c>
      <c r="Z11" s="78" t="s">
        <v>103</v>
      </c>
      <c r="AA11" s="78" t="s">
        <v>104</v>
      </c>
      <c r="AB11" s="78" t="s">
        <v>105</v>
      </c>
      <c r="AC11" s="78" t="s">
        <v>106</v>
      </c>
      <c r="AD11" s="78" t="s">
        <v>107</v>
      </c>
      <c r="AE11" s="78" t="s">
        <v>108</v>
      </c>
      <c r="AF11" s="78" t="s">
        <v>109</v>
      </c>
      <c r="AG11" s="78" t="s">
        <v>110</v>
      </c>
      <c r="AH11" s="78" t="s">
        <v>111</v>
      </c>
      <c r="AI11" s="78" t="s">
        <v>112</v>
      </c>
      <c r="AJ11" s="78" t="s">
        <v>113</v>
      </c>
      <c r="AK11" s="78" t="s">
        <v>114</v>
      </c>
      <c r="AL11" s="78" t="s">
        <v>115</v>
      </c>
      <c r="AM11" s="78" t="s">
        <v>116</v>
      </c>
      <c r="AN11" s="78" t="s">
        <v>117</v>
      </c>
      <c r="AO11" s="78" t="s">
        <v>118</v>
      </c>
      <c r="AP11" s="78" t="s">
        <v>119</v>
      </c>
      <c r="AQ11" s="78" t="s">
        <v>120</v>
      </c>
    </row>
    <row r="12" spans="1:43" ht="15" x14ac:dyDescent="0.25">
      <c r="A12" s="94" t="s">
        <v>125</v>
      </c>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row>
    <row r="13" spans="1:43" s="77" customFormat="1" ht="15" x14ac:dyDescent="0.25">
      <c r="A13" s="95" t="s">
        <v>126</v>
      </c>
      <c r="B13" s="95"/>
      <c r="C13" s="95"/>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row>
    <row r="14" spans="1:43" s="77" customFormat="1" ht="15" x14ac:dyDescent="0.25">
      <c r="A14" s="95" t="s">
        <v>127</v>
      </c>
      <c r="B14" s="95"/>
      <c r="C14" s="95"/>
      <c r="D14" s="102">
        <f t="shared" ref="D14:AQ14" si="0">+D15+D22-D21</f>
        <v>0</v>
      </c>
      <c r="E14" s="102">
        <f t="shared" si="0"/>
        <v>0</v>
      </c>
      <c r="F14" s="102">
        <f t="shared" si="0"/>
        <v>0</v>
      </c>
      <c r="G14" s="102">
        <f t="shared" si="0"/>
        <v>0</v>
      </c>
      <c r="H14" s="102">
        <f t="shared" si="0"/>
        <v>0</v>
      </c>
      <c r="I14" s="102">
        <f t="shared" si="0"/>
        <v>0</v>
      </c>
      <c r="J14" s="102">
        <f t="shared" si="0"/>
        <v>0</v>
      </c>
      <c r="K14" s="102">
        <f t="shared" si="0"/>
        <v>0</v>
      </c>
      <c r="L14" s="102">
        <f t="shared" si="0"/>
        <v>0</v>
      </c>
      <c r="M14" s="102">
        <f t="shared" si="0"/>
        <v>0</v>
      </c>
      <c r="N14" s="102">
        <f t="shared" si="0"/>
        <v>0</v>
      </c>
      <c r="O14" s="102">
        <f t="shared" si="0"/>
        <v>0</v>
      </c>
      <c r="P14" s="102">
        <f t="shared" si="0"/>
        <v>0</v>
      </c>
      <c r="Q14" s="102">
        <f t="shared" si="0"/>
        <v>0</v>
      </c>
      <c r="R14" s="102">
        <f t="shared" si="0"/>
        <v>0</v>
      </c>
      <c r="S14" s="102">
        <f t="shared" si="0"/>
        <v>0</v>
      </c>
      <c r="T14" s="102">
        <f t="shared" si="0"/>
        <v>0</v>
      </c>
      <c r="U14" s="102">
        <f t="shared" si="0"/>
        <v>0</v>
      </c>
      <c r="V14" s="102">
        <f t="shared" si="0"/>
        <v>0</v>
      </c>
      <c r="W14" s="102">
        <f t="shared" si="0"/>
        <v>0</v>
      </c>
      <c r="X14" s="102">
        <f t="shared" si="0"/>
        <v>0</v>
      </c>
      <c r="Y14" s="102">
        <f t="shared" si="0"/>
        <v>0</v>
      </c>
      <c r="Z14" s="102">
        <f t="shared" si="0"/>
        <v>0</v>
      </c>
      <c r="AA14" s="102">
        <f t="shared" si="0"/>
        <v>0</v>
      </c>
      <c r="AB14" s="102">
        <f t="shared" si="0"/>
        <v>0</v>
      </c>
      <c r="AC14" s="102">
        <f t="shared" si="0"/>
        <v>0</v>
      </c>
      <c r="AD14" s="102">
        <f t="shared" si="0"/>
        <v>0</v>
      </c>
      <c r="AE14" s="102">
        <f t="shared" si="0"/>
        <v>0</v>
      </c>
      <c r="AF14" s="102">
        <f t="shared" si="0"/>
        <v>0</v>
      </c>
      <c r="AG14" s="102">
        <f t="shared" si="0"/>
        <v>0</v>
      </c>
      <c r="AH14" s="102">
        <f t="shared" si="0"/>
        <v>0</v>
      </c>
      <c r="AI14" s="102">
        <f t="shared" si="0"/>
        <v>0</v>
      </c>
      <c r="AJ14" s="102">
        <f t="shared" si="0"/>
        <v>0</v>
      </c>
      <c r="AK14" s="102">
        <f t="shared" si="0"/>
        <v>0</v>
      </c>
      <c r="AL14" s="102">
        <f t="shared" si="0"/>
        <v>0</v>
      </c>
      <c r="AM14" s="102">
        <f t="shared" si="0"/>
        <v>0</v>
      </c>
      <c r="AN14" s="102">
        <f t="shared" si="0"/>
        <v>0</v>
      </c>
      <c r="AO14" s="102">
        <f t="shared" si="0"/>
        <v>0</v>
      </c>
      <c r="AP14" s="102">
        <f t="shared" si="0"/>
        <v>0</v>
      </c>
      <c r="AQ14" s="102">
        <f t="shared" si="0"/>
        <v>0</v>
      </c>
    </row>
    <row r="15" spans="1:43" x14ac:dyDescent="0.2">
      <c r="A15" s="93" t="s">
        <v>128</v>
      </c>
      <c r="B15" s="93"/>
      <c r="C15" s="9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row>
    <row r="16" spans="1:43" s="104" customFormat="1" x14ac:dyDescent="0.2">
      <c r="A16" s="103" t="s">
        <v>129</v>
      </c>
      <c r="B16" s="103"/>
      <c r="C16" s="103"/>
    </row>
    <row r="17" spans="1:43" s="104" customFormat="1" ht="15" x14ac:dyDescent="0.25">
      <c r="A17" s="103" t="s">
        <v>130</v>
      </c>
      <c r="B17" s="105"/>
      <c r="C17" s="105"/>
    </row>
    <row r="18" spans="1:43" s="104" customFormat="1" x14ac:dyDescent="0.2">
      <c r="A18" s="103" t="s">
        <v>131</v>
      </c>
      <c r="B18" s="103"/>
      <c r="C18" s="103"/>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row>
    <row r="19" spans="1:43" s="104" customFormat="1" x14ac:dyDescent="0.2">
      <c r="A19" s="103" t="s">
        <v>132</v>
      </c>
      <c r="B19" s="103"/>
      <c r="C19" s="103"/>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row>
    <row r="20" spans="1:43" s="104" customFormat="1" x14ac:dyDescent="0.2">
      <c r="A20" s="103" t="s">
        <v>133</v>
      </c>
      <c r="B20" s="103"/>
      <c r="C20" s="103"/>
    </row>
    <row r="21" spans="1:43" s="104" customFormat="1" ht="15" x14ac:dyDescent="0.25">
      <c r="A21" s="103" t="s">
        <v>134</v>
      </c>
      <c r="B21" s="105"/>
      <c r="C21" s="105"/>
    </row>
    <row r="22" spans="1:43" x14ac:dyDescent="0.2">
      <c r="A22" s="103" t="s">
        <v>135</v>
      </c>
      <c r="B22" s="93"/>
      <c r="C22" s="9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row>
    <row r="23" spans="1:43" s="104" customFormat="1" x14ac:dyDescent="0.2">
      <c r="A23" s="103" t="s">
        <v>136</v>
      </c>
      <c r="B23" s="103"/>
      <c r="C23" s="103"/>
    </row>
    <row r="24" spans="1:43" s="104" customFormat="1" ht="15" x14ac:dyDescent="0.25">
      <c r="A24" s="103" t="s">
        <v>137</v>
      </c>
      <c r="B24" s="105"/>
      <c r="C24" s="105"/>
    </row>
    <row r="25" spans="1:43" s="104" customFormat="1" x14ac:dyDescent="0.2">
      <c r="A25" s="103" t="s">
        <v>138</v>
      </c>
      <c r="B25" s="103"/>
      <c r="C25" s="103"/>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row>
    <row r="26" spans="1:43" ht="15" x14ac:dyDescent="0.25">
      <c r="A26" s="96" t="s">
        <v>139</v>
      </c>
      <c r="B26" s="97"/>
      <c r="C26" s="97"/>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row>
    <row r="27" spans="1:43" s="104" customFormat="1" x14ac:dyDescent="0.2">
      <c r="A27" s="103" t="s">
        <v>140</v>
      </c>
      <c r="B27" s="103"/>
      <c r="C27" s="103"/>
    </row>
    <row r="28" spans="1:43" s="104" customFormat="1" x14ac:dyDescent="0.2">
      <c r="A28" s="103" t="s">
        <v>141</v>
      </c>
      <c r="B28" s="103"/>
      <c r="C28" s="103"/>
    </row>
    <row r="29" spans="1:43" s="104" customFormat="1" x14ac:dyDescent="0.2">
      <c r="A29" s="103" t="s">
        <v>142</v>
      </c>
      <c r="B29" s="103"/>
      <c r="C29" s="103"/>
    </row>
    <row r="30" spans="1:43" x14ac:dyDescent="0.2">
      <c r="A30" s="103" t="s">
        <v>143</v>
      </c>
      <c r="B30" s="93"/>
      <c r="C30" s="93"/>
    </row>
    <row r="31" spans="1:43" s="104" customFormat="1" x14ac:dyDescent="0.2">
      <c r="A31" s="103" t="s">
        <v>144</v>
      </c>
      <c r="B31" s="103"/>
      <c r="C31" s="103"/>
    </row>
    <row r="32" spans="1:43" s="77" customFormat="1" ht="15" x14ac:dyDescent="0.25">
      <c r="A32" s="96" t="s">
        <v>156</v>
      </c>
      <c r="B32" s="96"/>
      <c r="C32" s="96"/>
      <c r="D32" s="101">
        <f t="shared" ref="D32:AQ32" si="1">D13+D14</f>
        <v>0</v>
      </c>
      <c r="E32" s="101">
        <f t="shared" si="1"/>
        <v>0</v>
      </c>
      <c r="F32" s="101">
        <f t="shared" si="1"/>
        <v>0</v>
      </c>
      <c r="G32" s="101">
        <f t="shared" si="1"/>
        <v>0</v>
      </c>
      <c r="H32" s="101">
        <f t="shared" si="1"/>
        <v>0</v>
      </c>
      <c r="I32" s="101">
        <f t="shared" si="1"/>
        <v>0</v>
      </c>
      <c r="J32" s="101">
        <f t="shared" si="1"/>
        <v>0</v>
      </c>
      <c r="K32" s="101">
        <f t="shared" si="1"/>
        <v>0</v>
      </c>
      <c r="L32" s="101">
        <f t="shared" si="1"/>
        <v>0</v>
      </c>
      <c r="M32" s="101">
        <f t="shared" si="1"/>
        <v>0</v>
      </c>
      <c r="N32" s="101">
        <f t="shared" si="1"/>
        <v>0</v>
      </c>
      <c r="O32" s="101">
        <f t="shared" si="1"/>
        <v>0</v>
      </c>
      <c r="P32" s="101">
        <f t="shared" si="1"/>
        <v>0</v>
      </c>
      <c r="Q32" s="101">
        <f t="shared" si="1"/>
        <v>0</v>
      </c>
      <c r="R32" s="101">
        <f t="shared" si="1"/>
        <v>0</v>
      </c>
      <c r="S32" s="101">
        <f t="shared" si="1"/>
        <v>0</v>
      </c>
      <c r="T32" s="101">
        <f t="shared" si="1"/>
        <v>0</v>
      </c>
      <c r="U32" s="101">
        <f t="shared" si="1"/>
        <v>0</v>
      </c>
      <c r="V32" s="101">
        <f t="shared" si="1"/>
        <v>0</v>
      </c>
      <c r="W32" s="101">
        <f t="shared" si="1"/>
        <v>0</v>
      </c>
      <c r="X32" s="101">
        <f t="shared" si="1"/>
        <v>0</v>
      </c>
      <c r="Y32" s="101">
        <f t="shared" si="1"/>
        <v>0</v>
      </c>
      <c r="Z32" s="101">
        <f t="shared" si="1"/>
        <v>0</v>
      </c>
      <c r="AA32" s="101">
        <f t="shared" si="1"/>
        <v>0</v>
      </c>
      <c r="AB32" s="101">
        <f t="shared" si="1"/>
        <v>0</v>
      </c>
      <c r="AC32" s="101">
        <f t="shared" si="1"/>
        <v>0</v>
      </c>
      <c r="AD32" s="101">
        <f t="shared" si="1"/>
        <v>0</v>
      </c>
      <c r="AE32" s="101">
        <f t="shared" si="1"/>
        <v>0</v>
      </c>
      <c r="AF32" s="101">
        <f t="shared" si="1"/>
        <v>0</v>
      </c>
      <c r="AG32" s="101">
        <f t="shared" si="1"/>
        <v>0</v>
      </c>
      <c r="AH32" s="101">
        <f t="shared" si="1"/>
        <v>0</v>
      </c>
      <c r="AI32" s="101">
        <f t="shared" si="1"/>
        <v>0</v>
      </c>
      <c r="AJ32" s="101">
        <f t="shared" si="1"/>
        <v>0</v>
      </c>
      <c r="AK32" s="101">
        <f t="shared" si="1"/>
        <v>0</v>
      </c>
      <c r="AL32" s="101">
        <f t="shared" si="1"/>
        <v>0</v>
      </c>
      <c r="AM32" s="101">
        <f t="shared" si="1"/>
        <v>0</v>
      </c>
      <c r="AN32" s="101">
        <f t="shared" si="1"/>
        <v>0</v>
      </c>
      <c r="AO32" s="101">
        <f t="shared" si="1"/>
        <v>0</v>
      </c>
      <c r="AP32" s="101">
        <f t="shared" si="1"/>
        <v>0</v>
      </c>
      <c r="AQ32" s="101">
        <f t="shared" si="1"/>
        <v>0</v>
      </c>
    </row>
    <row r="33" spans="1:43" ht="15" x14ac:dyDescent="0.25">
      <c r="A33" s="96"/>
      <c r="B33" s="93"/>
      <c r="C33" s="93"/>
    </row>
    <row r="34" spans="1:43" ht="15" x14ac:dyDescent="0.25">
      <c r="A34" s="94" t="s">
        <v>145</v>
      </c>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row>
    <row r="35" spans="1:43" ht="15" x14ac:dyDescent="0.25">
      <c r="A35" s="96" t="s">
        <v>154</v>
      </c>
      <c r="B35" s="96"/>
      <c r="C35" s="96"/>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row>
    <row r="36" spans="1:43" s="104" customFormat="1" x14ac:dyDescent="0.2">
      <c r="A36" s="103" t="s">
        <v>146</v>
      </c>
      <c r="B36" s="103"/>
      <c r="C36" s="103"/>
    </row>
    <row r="37" spans="1:43" s="104" customFormat="1" x14ac:dyDescent="0.2">
      <c r="A37" s="103" t="s">
        <v>147</v>
      </c>
      <c r="B37" s="103"/>
      <c r="C37" s="103"/>
    </row>
    <row r="38" spans="1:43" s="104" customFormat="1" x14ac:dyDescent="0.2">
      <c r="A38" s="103" t="s">
        <v>148</v>
      </c>
      <c r="B38" s="103"/>
      <c r="C38" s="103"/>
    </row>
    <row r="39" spans="1:43" s="104" customFormat="1" x14ac:dyDescent="0.2">
      <c r="A39" s="103" t="s">
        <v>149</v>
      </c>
      <c r="B39" s="103"/>
      <c r="C39" s="103"/>
    </row>
    <row r="40" spans="1:43" s="104" customFormat="1" x14ac:dyDescent="0.2">
      <c r="A40" s="103" t="s">
        <v>150</v>
      </c>
      <c r="B40" s="103"/>
      <c r="C40" s="103"/>
    </row>
    <row r="41" spans="1:43" s="104" customFormat="1" x14ac:dyDescent="0.2">
      <c r="A41" s="103" t="s">
        <v>151</v>
      </c>
      <c r="B41" s="103"/>
      <c r="C41" s="103"/>
    </row>
    <row r="42" spans="1:43" s="104" customFormat="1" x14ac:dyDescent="0.2">
      <c r="A42" s="103" t="s">
        <v>152</v>
      </c>
      <c r="B42" s="103"/>
      <c r="C42" s="103"/>
    </row>
    <row r="43" spans="1:43" ht="15" x14ac:dyDescent="0.25">
      <c r="A43" s="96" t="s">
        <v>153</v>
      </c>
      <c r="B43" s="96"/>
      <c r="C43" s="96"/>
      <c r="D43" s="100">
        <f t="shared" ref="D43:AQ43" si="2">-D35</f>
        <v>0</v>
      </c>
      <c r="E43" s="100">
        <f t="shared" si="2"/>
        <v>0</v>
      </c>
      <c r="F43" s="100">
        <f t="shared" si="2"/>
        <v>0</v>
      </c>
      <c r="G43" s="100">
        <f t="shared" si="2"/>
        <v>0</v>
      </c>
      <c r="H43" s="100">
        <f t="shared" si="2"/>
        <v>0</v>
      </c>
      <c r="I43" s="100">
        <f t="shared" si="2"/>
        <v>0</v>
      </c>
      <c r="J43" s="100">
        <f t="shared" si="2"/>
        <v>0</v>
      </c>
      <c r="K43" s="100">
        <f t="shared" si="2"/>
        <v>0</v>
      </c>
      <c r="L43" s="100">
        <f t="shared" si="2"/>
        <v>0</v>
      </c>
      <c r="M43" s="100">
        <f t="shared" si="2"/>
        <v>0</v>
      </c>
      <c r="N43" s="100">
        <f t="shared" si="2"/>
        <v>0</v>
      </c>
      <c r="O43" s="100">
        <f t="shared" si="2"/>
        <v>0</v>
      </c>
      <c r="P43" s="100">
        <f t="shared" si="2"/>
        <v>0</v>
      </c>
      <c r="Q43" s="100">
        <f t="shared" si="2"/>
        <v>0</v>
      </c>
      <c r="R43" s="100">
        <f t="shared" si="2"/>
        <v>0</v>
      </c>
      <c r="S43" s="100">
        <f t="shared" si="2"/>
        <v>0</v>
      </c>
      <c r="T43" s="100">
        <f t="shared" si="2"/>
        <v>0</v>
      </c>
      <c r="U43" s="100">
        <f t="shared" si="2"/>
        <v>0</v>
      </c>
      <c r="V43" s="100">
        <f t="shared" si="2"/>
        <v>0</v>
      </c>
      <c r="W43" s="100">
        <f t="shared" si="2"/>
        <v>0</v>
      </c>
      <c r="X43" s="100">
        <f t="shared" si="2"/>
        <v>0</v>
      </c>
      <c r="Y43" s="100">
        <f t="shared" si="2"/>
        <v>0</v>
      </c>
      <c r="Z43" s="100">
        <f t="shared" si="2"/>
        <v>0</v>
      </c>
      <c r="AA43" s="100">
        <f t="shared" si="2"/>
        <v>0</v>
      </c>
      <c r="AB43" s="100">
        <f t="shared" si="2"/>
        <v>0</v>
      </c>
      <c r="AC43" s="100">
        <f t="shared" si="2"/>
        <v>0</v>
      </c>
      <c r="AD43" s="100">
        <f t="shared" si="2"/>
        <v>0</v>
      </c>
      <c r="AE43" s="100">
        <f t="shared" si="2"/>
        <v>0</v>
      </c>
      <c r="AF43" s="100">
        <f t="shared" si="2"/>
        <v>0</v>
      </c>
      <c r="AG43" s="100">
        <f t="shared" si="2"/>
        <v>0</v>
      </c>
      <c r="AH43" s="100">
        <f t="shared" si="2"/>
        <v>0</v>
      </c>
      <c r="AI43" s="100">
        <f t="shared" si="2"/>
        <v>0</v>
      </c>
      <c r="AJ43" s="100">
        <f t="shared" si="2"/>
        <v>0</v>
      </c>
      <c r="AK43" s="100">
        <f t="shared" si="2"/>
        <v>0</v>
      </c>
      <c r="AL43" s="100">
        <f t="shared" si="2"/>
        <v>0</v>
      </c>
      <c r="AM43" s="100">
        <f t="shared" si="2"/>
        <v>0</v>
      </c>
      <c r="AN43" s="100">
        <f t="shared" si="2"/>
        <v>0</v>
      </c>
      <c r="AO43" s="100">
        <f t="shared" si="2"/>
        <v>0</v>
      </c>
      <c r="AP43" s="100">
        <f t="shared" si="2"/>
        <v>0</v>
      </c>
      <c r="AQ43" s="100">
        <f t="shared" si="2"/>
        <v>0</v>
      </c>
    </row>
    <row r="44" spans="1:43" x14ac:dyDescent="0.2">
      <c r="A44" s="93"/>
      <c r="B44" s="93"/>
      <c r="C44" s="93"/>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row>
    <row r="45" spans="1:43" ht="15" x14ac:dyDescent="0.25">
      <c r="A45" s="94" t="s">
        <v>155</v>
      </c>
      <c r="B45" s="94"/>
      <c r="C45" s="94"/>
      <c r="D45" s="99">
        <f>D32-(-D43)</f>
        <v>0</v>
      </c>
      <c r="E45" s="99">
        <f t="shared" ref="E45:AQ45" si="3">E32-(-E43)</f>
        <v>0</v>
      </c>
      <c r="F45" s="99">
        <f t="shared" si="3"/>
        <v>0</v>
      </c>
      <c r="G45" s="99">
        <f t="shared" si="3"/>
        <v>0</v>
      </c>
      <c r="H45" s="99">
        <f t="shared" si="3"/>
        <v>0</v>
      </c>
      <c r="I45" s="99">
        <f t="shared" si="3"/>
        <v>0</v>
      </c>
      <c r="J45" s="99">
        <f t="shared" si="3"/>
        <v>0</v>
      </c>
      <c r="K45" s="99">
        <f t="shared" si="3"/>
        <v>0</v>
      </c>
      <c r="L45" s="99">
        <f t="shared" si="3"/>
        <v>0</v>
      </c>
      <c r="M45" s="99">
        <f t="shared" si="3"/>
        <v>0</v>
      </c>
      <c r="N45" s="99">
        <f t="shared" si="3"/>
        <v>0</v>
      </c>
      <c r="O45" s="99">
        <f t="shared" si="3"/>
        <v>0</v>
      </c>
      <c r="P45" s="99">
        <f t="shared" si="3"/>
        <v>0</v>
      </c>
      <c r="Q45" s="99">
        <f t="shared" si="3"/>
        <v>0</v>
      </c>
      <c r="R45" s="99">
        <f t="shared" si="3"/>
        <v>0</v>
      </c>
      <c r="S45" s="99">
        <f t="shared" si="3"/>
        <v>0</v>
      </c>
      <c r="T45" s="99">
        <f t="shared" si="3"/>
        <v>0</v>
      </c>
      <c r="U45" s="99">
        <f t="shared" si="3"/>
        <v>0</v>
      </c>
      <c r="V45" s="99">
        <f t="shared" si="3"/>
        <v>0</v>
      </c>
      <c r="W45" s="99">
        <f t="shared" si="3"/>
        <v>0</v>
      </c>
      <c r="X45" s="99">
        <f t="shared" si="3"/>
        <v>0</v>
      </c>
      <c r="Y45" s="99">
        <f t="shared" si="3"/>
        <v>0</v>
      </c>
      <c r="Z45" s="99">
        <f t="shared" si="3"/>
        <v>0</v>
      </c>
      <c r="AA45" s="99">
        <f t="shared" si="3"/>
        <v>0</v>
      </c>
      <c r="AB45" s="99">
        <f t="shared" si="3"/>
        <v>0</v>
      </c>
      <c r="AC45" s="99">
        <f t="shared" si="3"/>
        <v>0</v>
      </c>
      <c r="AD45" s="99">
        <f t="shared" si="3"/>
        <v>0</v>
      </c>
      <c r="AE45" s="99">
        <f t="shared" si="3"/>
        <v>0</v>
      </c>
      <c r="AF45" s="99">
        <f t="shared" si="3"/>
        <v>0</v>
      </c>
      <c r="AG45" s="99">
        <f t="shared" si="3"/>
        <v>0</v>
      </c>
      <c r="AH45" s="99">
        <f t="shared" si="3"/>
        <v>0</v>
      </c>
      <c r="AI45" s="99">
        <f t="shared" si="3"/>
        <v>0</v>
      </c>
      <c r="AJ45" s="99">
        <f t="shared" si="3"/>
        <v>0</v>
      </c>
      <c r="AK45" s="99">
        <f t="shared" si="3"/>
        <v>0</v>
      </c>
      <c r="AL45" s="99">
        <f t="shared" si="3"/>
        <v>0</v>
      </c>
      <c r="AM45" s="99">
        <f t="shared" si="3"/>
        <v>0</v>
      </c>
      <c r="AN45" s="99">
        <f t="shared" si="3"/>
        <v>0</v>
      </c>
      <c r="AO45" s="99">
        <f t="shared" si="3"/>
        <v>0</v>
      </c>
      <c r="AP45" s="99">
        <f t="shared" si="3"/>
        <v>0</v>
      </c>
      <c r="AQ45" s="99">
        <f t="shared" si="3"/>
        <v>0</v>
      </c>
    </row>
    <row r="48" spans="1:43" ht="15" x14ac:dyDescent="0.25">
      <c r="B48" s="94" t="s">
        <v>346</v>
      </c>
      <c r="C48" s="94"/>
      <c r="D48" s="99">
        <f>D45</f>
        <v>0</v>
      </c>
      <c r="E48" s="99">
        <f t="shared" ref="E48:AQ48" si="4">E45</f>
        <v>0</v>
      </c>
      <c r="F48" s="99">
        <f t="shared" si="4"/>
        <v>0</v>
      </c>
      <c r="G48" s="99">
        <f t="shared" si="4"/>
        <v>0</v>
      </c>
      <c r="H48" s="99">
        <f t="shared" si="4"/>
        <v>0</v>
      </c>
      <c r="I48" s="99">
        <f t="shared" si="4"/>
        <v>0</v>
      </c>
      <c r="J48" s="99">
        <f t="shared" si="4"/>
        <v>0</v>
      </c>
      <c r="K48" s="99">
        <f t="shared" si="4"/>
        <v>0</v>
      </c>
      <c r="L48" s="99">
        <f t="shared" si="4"/>
        <v>0</v>
      </c>
      <c r="M48" s="99">
        <f t="shared" si="4"/>
        <v>0</v>
      </c>
      <c r="N48" s="99">
        <f t="shared" si="4"/>
        <v>0</v>
      </c>
      <c r="O48" s="99">
        <f t="shared" si="4"/>
        <v>0</v>
      </c>
      <c r="P48" s="99">
        <f t="shared" si="4"/>
        <v>0</v>
      </c>
      <c r="Q48" s="99">
        <f t="shared" si="4"/>
        <v>0</v>
      </c>
      <c r="R48" s="99">
        <f t="shared" si="4"/>
        <v>0</v>
      </c>
      <c r="S48" s="99">
        <f t="shared" si="4"/>
        <v>0</v>
      </c>
      <c r="T48" s="99">
        <f t="shared" si="4"/>
        <v>0</v>
      </c>
      <c r="U48" s="99">
        <f t="shared" si="4"/>
        <v>0</v>
      </c>
      <c r="V48" s="99">
        <f t="shared" si="4"/>
        <v>0</v>
      </c>
      <c r="W48" s="99">
        <f t="shared" si="4"/>
        <v>0</v>
      </c>
      <c r="X48" s="99">
        <f t="shared" si="4"/>
        <v>0</v>
      </c>
      <c r="Y48" s="99">
        <f t="shared" si="4"/>
        <v>0</v>
      </c>
      <c r="Z48" s="99">
        <f t="shared" si="4"/>
        <v>0</v>
      </c>
      <c r="AA48" s="99">
        <f t="shared" si="4"/>
        <v>0</v>
      </c>
      <c r="AB48" s="99">
        <f t="shared" si="4"/>
        <v>0</v>
      </c>
      <c r="AC48" s="99">
        <f t="shared" si="4"/>
        <v>0</v>
      </c>
      <c r="AD48" s="99">
        <f t="shared" si="4"/>
        <v>0</v>
      </c>
      <c r="AE48" s="99">
        <f t="shared" si="4"/>
        <v>0</v>
      </c>
      <c r="AF48" s="99">
        <f t="shared" si="4"/>
        <v>0</v>
      </c>
      <c r="AG48" s="99">
        <f t="shared" si="4"/>
        <v>0</v>
      </c>
      <c r="AH48" s="99">
        <f t="shared" si="4"/>
        <v>0</v>
      </c>
      <c r="AI48" s="99">
        <f t="shared" si="4"/>
        <v>0</v>
      </c>
      <c r="AJ48" s="99">
        <f t="shared" si="4"/>
        <v>0</v>
      </c>
      <c r="AK48" s="99">
        <f t="shared" si="4"/>
        <v>0</v>
      </c>
      <c r="AL48" s="99">
        <f t="shared" si="4"/>
        <v>0</v>
      </c>
      <c r="AM48" s="99">
        <f t="shared" si="4"/>
        <v>0</v>
      </c>
      <c r="AN48" s="99">
        <f t="shared" si="4"/>
        <v>0</v>
      </c>
      <c r="AO48" s="99">
        <f t="shared" si="4"/>
        <v>0</v>
      </c>
      <c r="AP48" s="99">
        <f t="shared" si="4"/>
        <v>0</v>
      </c>
      <c r="AQ48" s="99">
        <f t="shared" si="4"/>
        <v>0</v>
      </c>
    </row>
    <row r="49" spans="1:43" ht="15" x14ac:dyDescent="0.25">
      <c r="B49" s="96" t="s">
        <v>316</v>
      </c>
      <c r="C49" s="96"/>
      <c r="D49" s="100">
        <f>NPV($D$52,$D48:D$48)</f>
        <v>0</v>
      </c>
      <c r="E49" s="100">
        <f>NPV($D$52,$D48:E$48)</f>
        <v>0</v>
      </c>
      <c r="F49" s="100">
        <f>NPV($D$52,$D48:F$48)</f>
        <v>0</v>
      </c>
      <c r="G49" s="100">
        <f>NPV($D$52,$D48:G$48)</f>
        <v>0</v>
      </c>
      <c r="H49" s="100">
        <f>NPV($D$52,$D48:H$48)</f>
        <v>0</v>
      </c>
      <c r="I49" s="100">
        <f>NPV($D$52,$D48:I$48)</f>
        <v>0</v>
      </c>
      <c r="J49" s="100">
        <f>NPV($D$52,$D48:J$48)</f>
        <v>0</v>
      </c>
      <c r="K49" s="100">
        <f>NPV($D$52,$D48:K$48)</f>
        <v>0</v>
      </c>
      <c r="L49" s="100">
        <f>NPV($D$52,$D48:L$48)</f>
        <v>0</v>
      </c>
      <c r="M49" s="100">
        <f>NPV($D$52,$D48:M$48)</f>
        <v>0</v>
      </c>
      <c r="N49" s="100">
        <f>NPV($D$52,$D48:N$48)</f>
        <v>0</v>
      </c>
      <c r="O49" s="100">
        <f>NPV($D$52,$D48:O$48)</f>
        <v>0</v>
      </c>
      <c r="P49" s="100">
        <f>NPV($D$52,$D48:P$48)</f>
        <v>0</v>
      </c>
      <c r="Q49" s="100">
        <f>NPV($D$52,$D48:Q$48)</f>
        <v>0</v>
      </c>
      <c r="R49" s="100">
        <f>NPV($D$52,$D48:R$48)</f>
        <v>0</v>
      </c>
      <c r="S49" s="100">
        <f>NPV($D$52,$D48:S$48)</f>
        <v>0</v>
      </c>
      <c r="T49" s="100">
        <f>NPV($D$52,$D48:T$48)</f>
        <v>0</v>
      </c>
      <c r="U49" s="100">
        <f>NPV($D$52,$D48:U$48)</f>
        <v>0</v>
      </c>
      <c r="V49" s="100">
        <f>NPV($D$52,$D48:V$48)</f>
        <v>0</v>
      </c>
      <c r="W49" s="100">
        <f>NPV($D$52,$D48:W$48)</f>
        <v>0</v>
      </c>
      <c r="X49" s="100">
        <f>NPV($D$52,$D48:X$48)</f>
        <v>0</v>
      </c>
      <c r="Y49" s="100">
        <f>NPV($D$52,$D48:Y$48)</f>
        <v>0</v>
      </c>
      <c r="Z49" s="100">
        <f>NPV($D$52,$D48:Z$48)</f>
        <v>0</v>
      </c>
      <c r="AA49" s="100">
        <f>NPV($D$52,$D48:AA$48)</f>
        <v>0</v>
      </c>
      <c r="AB49" s="100">
        <f>NPV($D$52,$D48:AB$48)</f>
        <v>0</v>
      </c>
      <c r="AC49" s="100">
        <f>NPV($D$52,$D48:AC$48)</f>
        <v>0</v>
      </c>
      <c r="AD49" s="100">
        <f>NPV($D$52,$D48:AD$48)</f>
        <v>0</v>
      </c>
      <c r="AE49" s="100">
        <f>NPV($D$52,$D48:AE$48)</f>
        <v>0</v>
      </c>
      <c r="AF49" s="100">
        <f>NPV($D$52,$D48:AF$48)</f>
        <v>0</v>
      </c>
      <c r="AG49" s="100">
        <f>NPV($D$52,$D48:AG$48)</f>
        <v>0</v>
      </c>
      <c r="AH49" s="100">
        <f>NPV($D$52,$D48:AH$48)</f>
        <v>0</v>
      </c>
      <c r="AI49" s="100">
        <f>NPV($D$52,$D48:AI$48)</f>
        <v>0</v>
      </c>
      <c r="AJ49" s="100">
        <f>NPV($D$52,$D48:AJ$48)</f>
        <v>0</v>
      </c>
      <c r="AK49" s="100">
        <f>NPV($D$52,$D48:AK$48)</f>
        <v>0</v>
      </c>
      <c r="AL49" s="100">
        <f>NPV($D$52,$D48:AL$48)</f>
        <v>0</v>
      </c>
      <c r="AM49" s="100">
        <f>NPV($D$52,$D48:AM$48)</f>
        <v>0</v>
      </c>
      <c r="AN49" s="100">
        <f>NPV($D$52,$D48:AN$48)</f>
        <v>0</v>
      </c>
      <c r="AO49" s="100">
        <f>NPV($D$52,$D48:AO$48)</f>
        <v>0</v>
      </c>
      <c r="AP49" s="100">
        <f>NPV($D$52,$D48:AP$48)</f>
        <v>0</v>
      </c>
      <c r="AQ49" s="100">
        <f>NPV($D$52,$D48:AQ$48)</f>
        <v>0</v>
      </c>
    </row>
    <row r="50" spans="1:43" hidden="1" x14ac:dyDescent="0.2">
      <c r="D50" s="76" t="str">
        <f t="shared" ref="D50:AQ50" si="5">IF(D48=0,"",
IFERROR(IF(D49&lt;=0,1,IF(OR(1-(D49/D48)&lt;=0,1-(D49/D48)&gt;1),0,1-(D49/D48))),0))</f>
        <v/>
      </c>
      <c r="E50" s="76" t="str">
        <f t="shared" si="5"/>
        <v/>
      </c>
      <c r="F50" s="76" t="str">
        <f t="shared" si="5"/>
        <v/>
      </c>
      <c r="G50" s="76" t="str">
        <f t="shared" si="5"/>
        <v/>
      </c>
      <c r="H50" s="76" t="str">
        <f t="shared" si="5"/>
        <v/>
      </c>
      <c r="I50" s="76" t="str">
        <f t="shared" si="5"/>
        <v/>
      </c>
      <c r="J50" s="76" t="str">
        <f t="shared" si="5"/>
        <v/>
      </c>
      <c r="K50" s="76" t="str">
        <f t="shared" si="5"/>
        <v/>
      </c>
      <c r="L50" s="76" t="str">
        <f t="shared" si="5"/>
        <v/>
      </c>
      <c r="M50" s="76" t="str">
        <f t="shared" si="5"/>
        <v/>
      </c>
      <c r="N50" s="76" t="str">
        <f t="shared" si="5"/>
        <v/>
      </c>
      <c r="O50" s="76" t="str">
        <f t="shared" si="5"/>
        <v/>
      </c>
      <c r="P50" s="76" t="str">
        <f t="shared" si="5"/>
        <v/>
      </c>
      <c r="Q50" s="76" t="str">
        <f t="shared" si="5"/>
        <v/>
      </c>
      <c r="R50" s="76" t="str">
        <f t="shared" si="5"/>
        <v/>
      </c>
      <c r="S50" s="76" t="str">
        <f t="shared" si="5"/>
        <v/>
      </c>
      <c r="T50" s="76" t="str">
        <f t="shared" si="5"/>
        <v/>
      </c>
      <c r="U50" s="76" t="str">
        <f t="shared" si="5"/>
        <v/>
      </c>
      <c r="V50" s="76" t="str">
        <f t="shared" si="5"/>
        <v/>
      </c>
      <c r="W50" s="76" t="str">
        <f t="shared" si="5"/>
        <v/>
      </c>
      <c r="X50" s="76" t="str">
        <f t="shared" si="5"/>
        <v/>
      </c>
      <c r="Y50" s="76" t="str">
        <f t="shared" si="5"/>
        <v/>
      </c>
      <c r="Z50" s="76" t="str">
        <f t="shared" si="5"/>
        <v/>
      </c>
      <c r="AA50" s="76" t="str">
        <f t="shared" si="5"/>
        <v/>
      </c>
      <c r="AB50" s="76" t="str">
        <f t="shared" si="5"/>
        <v/>
      </c>
      <c r="AC50" s="76" t="str">
        <f t="shared" si="5"/>
        <v/>
      </c>
      <c r="AD50" s="76" t="str">
        <f t="shared" si="5"/>
        <v/>
      </c>
      <c r="AE50" s="76" t="str">
        <f t="shared" si="5"/>
        <v/>
      </c>
      <c r="AF50" s="76" t="str">
        <f t="shared" si="5"/>
        <v/>
      </c>
      <c r="AG50" s="76" t="str">
        <f t="shared" si="5"/>
        <v/>
      </c>
      <c r="AH50" s="76" t="str">
        <f t="shared" si="5"/>
        <v/>
      </c>
      <c r="AI50" s="76" t="str">
        <f t="shared" si="5"/>
        <v/>
      </c>
      <c r="AJ50" s="76" t="str">
        <f t="shared" si="5"/>
        <v/>
      </c>
      <c r="AK50" s="76" t="str">
        <f t="shared" si="5"/>
        <v/>
      </c>
      <c r="AL50" s="76" t="str">
        <f t="shared" si="5"/>
        <v/>
      </c>
      <c r="AM50" s="76" t="str">
        <f t="shared" si="5"/>
        <v/>
      </c>
      <c r="AN50" s="76" t="str">
        <f t="shared" si="5"/>
        <v/>
      </c>
      <c r="AO50" s="76" t="str">
        <f t="shared" si="5"/>
        <v/>
      </c>
      <c r="AP50" s="76" t="str">
        <f t="shared" si="5"/>
        <v/>
      </c>
      <c r="AQ50" s="76" t="str">
        <f t="shared" si="5"/>
        <v/>
      </c>
    </row>
    <row r="52" spans="1:43" ht="15" x14ac:dyDescent="0.25">
      <c r="B52" s="279"/>
      <c r="C52" s="279" t="s">
        <v>1</v>
      </c>
      <c r="D52" s="276">
        <f>'5. Cálculo de la b'!B19/100</f>
        <v>2.4066666666666667E-2</v>
      </c>
    </row>
    <row r="53" spans="1:43" ht="15" x14ac:dyDescent="0.25">
      <c r="B53" s="279"/>
      <c r="C53" s="279" t="s">
        <v>317</v>
      </c>
      <c r="D53" s="277" t="str">
        <f>IF(D50="","",
ROUNDUP(SUMIF(D50:AQ50,"&gt;0"),0))</f>
        <v/>
      </c>
    </row>
    <row r="54" spans="1:43" ht="15" x14ac:dyDescent="0.25">
      <c r="B54" s="279"/>
      <c r="C54" s="279" t="s">
        <v>121</v>
      </c>
      <c r="D54" s="165">
        <f>NPV(D52,D48:AQ48)</f>
        <v>0</v>
      </c>
    </row>
    <row r="55" spans="1:43" ht="15" x14ac:dyDescent="0.25">
      <c r="B55" s="314"/>
      <c r="C55" s="314" t="s">
        <v>364</v>
      </c>
      <c r="D55" s="315" t="str">
        <f>IF(D54=0,"",IRR(D48:AQ48))</f>
        <v/>
      </c>
    </row>
    <row r="57" spans="1:43" x14ac:dyDescent="0.2">
      <c r="A57" s="388" t="s">
        <v>352</v>
      </c>
      <c r="B57" s="390"/>
      <c r="C57" s="391"/>
      <c r="D57" s="391"/>
      <c r="E57" s="392"/>
    </row>
    <row r="58" spans="1:43" x14ac:dyDescent="0.2">
      <c r="A58" s="389"/>
      <c r="B58" s="393"/>
      <c r="C58" s="394"/>
      <c r="D58" s="394"/>
      <c r="E58" s="395"/>
    </row>
    <row r="60" spans="1:43" x14ac:dyDescent="0.2">
      <c r="A60" s="388" t="s">
        <v>189</v>
      </c>
      <c r="B60" s="390"/>
      <c r="C60" s="391"/>
      <c r="D60" s="391"/>
      <c r="E60" s="392"/>
    </row>
    <row r="61" spans="1:43" x14ac:dyDescent="0.2">
      <c r="A61" s="389"/>
      <c r="B61" s="393"/>
      <c r="C61" s="394"/>
      <c r="D61" s="394"/>
      <c r="E61" s="395"/>
    </row>
  </sheetData>
  <mergeCells count="5">
    <mergeCell ref="A60:A61"/>
    <mergeCell ref="B60:E61"/>
    <mergeCell ref="A7:H8"/>
    <mergeCell ref="A57:A58"/>
    <mergeCell ref="B57:E58"/>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4"/>
  <sheetViews>
    <sheetView showGridLines="0" zoomScale="54" zoomScaleNormal="100" workbookViewId="0">
      <selection activeCell="D32" sqref="D32"/>
    </sheetView>
  </sheetViews>
  <sheetFormatPr baseColWidth="10" defaultColWidth="8.7109375" defaultRowHeight="14.25" x14ac:dyDescent="0.2"/>
  <cols>
    <col min="1" max="1" width="23.140625" style="209" customWidth="1"/>
    <col min="2" max="2" width="36.7109375" style="209" customWidth="1"/>
    <col min="3" max="3" width="25.5703125" style="209" customWidth="1"/>
    <col min="4" max="43" width="18" style="209" customWidth="1"/>
    <col min="44" max="16384" width="8.7109375" style="209"/>
  </cols>
  <sheetData>
    <row r="1" spans="1:48" x14ac:dyDescent="0.2">
      <c r="A1" s="193"/>
      <c r="B1" s="193"/>
      <c r="C1" s="193"/>
      <c r="D1" s="194"/>
      <c r="E1" s="194"/>
      <c r="F1" s="195"/>
      <c r="G1" s="196"/>
      <c r="H1" s="196"/>
      <c r="I1" s="239"/>
      <c r="J1" s="239"/>
      <c r="K1" s="197"/>
      <c r="L1" s="239"/>
      <c r="M1" s="239"/>
      <c r="N1" s="197"/>
      <c r="O1" s="239"/>
      <c r="P1" s="239"/>
      <c r="Q1" s="197"/>
      <c r="R1" s="239"/>
      <c r="S1" s="239"/>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row>
    <row r="2" spans="1:48" ht="18" x14ac:dyDescent="0.25">
      <c r="A2" s="193"/>
      <c r="B2" s="193"/>
      <c r="C2" s="193"/>
      <c r="D2" s="198"/>
      <c r="E2" s="198"/>
      <c r="F2" s="199"/>
      <c r="G2" s="200"/>
      <c r="H2" s="200"/>
      <c r="I2" s="239"/>
      <c r="J2" s="239"/>
      <c r="K2" s="197"/>
      <c r="L2" s="239"/>
      <c r="M2" s="239"/>
      <c r="N2" s="197"/>
      <c r="O2" s="239"/>
      <c r="P2" s="239"/>
      <c r="Q2" s="197"/>
      <c r="R2" s="239"/>
      <c r="S2" s="239"/>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row>
    <row r="3" spans="1:48" ht="18" x14ac:dyDescent="0.25">
      <c r="A3" s="193"/>
      <c r="B3" s="198" t="s">
        <v>287</v>
      </c>
      <c r="C3" s="198"/>
      <c r="D3" s="198"/>
      <c r="E3" s="194"/>
      <c r="F3" s="201"/>
      <c r="G3" s="196"/>
      <c r="H3" s="196"/>
      <c r="I3" s="239"/>
      <c r="J3" s="239"/>
      <c r="K3" s="197"/>
      <c r="L3" s="239"/>
      <c r="M3" s="239"/>
      <c r="N3" s="197"/>
      <c r="O3" s="239"/>
      <c r="P3" s="239"/>
      <c r="Q3" s="197"/>
      <c r="R3" s="239"/>
      <c r="S3" s="239"/>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row>
    <row r="4" spans="1:48" x14ac:dyDescent="0.2">
      <c r="A4" s="193"/>
      <c r="B4" s="193"/>
      <c r="C4" s="193"/>
      <c r="D4" s="193"/>
      <c r="E4" s="193"/>
      <c r="F4" s="193"/>
      <c r="G4" s="196"/>
      <c r="H4" s="196"/>
      <c r="I4" s="239"/>
      <c r="J4" s="239"/>
      <c r="K4" s="197"/>
      <c r="L4" s="239"/>
      <c r="M4" s="239"/>
      <c r="N4" s="197"/>
      <c r="O4" s="239"/>
      <c r="P4" s="239"/>
      <c r="Q4" s="197"/>
      <c r="R4" s="239"/>
      <c r="S4" s="239"/>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row>
    <row r="5" spans="1:48" x14ac:dyDescent="0.2">
      <c r="A5" s="193"/>
      <c r="B5" s="193"/>
      <c r="C5" s="193"/>
      <c r="D5" s="194"/>
      <c r="E5" s="194"/>
      <c r="F5" s="201"/>
      <c r="G5" s="196"/>
      <c r="H5" s="196"/>
      <c r="I5" s="239"/>
      <c r="J5" s="239"/>
      <c r="K5" s="197"/>
      <c r="L5" s="239"/>
      <c r="M5" s="239"/>
      <c r="N5" s="197"/>
      <c r="O5" s="239"/>
      <c r="P5" s="239"/>
      <c r="Q5" s="197"/>
      <c r="R5" s="239"/>
      <c r="S5" s="239"/>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row>
    <row r="6" spans="1:48" ht="15" thickBot="1" x14ac:dyDescent="0.25"/>
    <row r="7" spans="1:48" ht="89.1" customHeight="1" thickBot="1" x14ac:dyDescent="0.25">
      <c r="A7" s="424" t="s">
        <v>347</v>
      </c>
      <c r="B7" s="425"/>
      <c r="C7" s="425"/>
      <c r="D7" s="425"/>
      <c r="E7" s="425"/>
      <c r="F7" s="425"/>
      <c r="G7" s="425"/>
      <c r="H7" s="426"/>
    </row>
    <row r="9" spans="1:48" s="263" customFormat="1" ht="15" x14ac:dyDescent="0.25">
      <c r="A9" s="247"/>
      <c r="B9" s="247" t="s">
        <v>336</v>
      </c>
      <c r="C9" s="247"/>
      <c r="D9" s="247"/>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row>
    <row r="14" spans="1:48" ht="21.6" customHeight="1" x14ac:dyDescent="0.2"/>
    <row r="16" spans="1:48" s="80" customFormat="1" ht="21" customHeight="1" x14ac:dyDescent="0.25">
      <c r="B16" s="290" t="s">
        <v>338</v>
      </c>
      <c r="C16" s="300">
        <v>6.5</v>
      </c>
      <c r="D16" s="427" t="s">
        <v>339</v>
      </c>
      <c r="E16" s="427"/>
      <c r="F16" s="427"/>
      <c r="G16" s="427"/>
      <c r="H16" s="427"/>
      <c r="I16" s="288"/>
      <c r="J16" s="288"/>
      <c r="K16" s="288"/>
      <c r="L16" s="288"/>
    </row>
    <row r="17" spans="1:43" s="80" customFormat="1" ht="21" customHeight="1" x14ac:dyDescent="0.25">
      <c r="B17" s="290" t="s">
        <v>340</v>
      </c>
      <c r="C17" s="301">
        <v>0.28999999999999998</v>
      </c>
      <c r="D17" s="427"/>
      <c r="E17" s="427"/>
      <c r="F17" s="427"/>
      <c r="G17" s="427"/>
      <c r="H17" s="427"/>
      <c r="I17" s="288"/>
      <c r="J17" s="288"/>
      <c r="K17" s="288"/>
      <c r="L17" s="288"/>
    </row>
    <row r="18" spans="1:43" s="80" customFormat="1" ht="21" customHeight="1" x14ac:dyDescent="0.25">
      <c r="B18" s="291" t="s">
        <v>341</v>
      </c>
      <c r="C18" s="298">
        <f>C16*C17</f>
        <v>1.8849999999999998</v>
      </c>
      <c r="D18" s="427"/>
      <c r="E18" s="427"/>
      <c r="F18" s="427"/>
      <c r="G18" s="427"/>
      <c r="H18" s="427"/>
      <c r="I18" s="288"/>
      <c r="J18" s="288"/>
      <c r="K18" s="288"/>
      <c r="L18" s="288"/>
    </row>
    <row r="19" spans="1:43" s="80" customFormat="1" ht="37.5" customHeight="1" x14ac:dyDescent="0.25">
      <c r="B19" s="290" t="s">
        <v>342</v>
      </c>
      <c r="C19" s="302">
        <v>2.39</v>
      </c>
      <c r="D19" s="427"/>
      <c r="E19" s="427"/>
      <c r="F19" s="427"/>
      <c r="G19" s="427"/>
      <c r="H19" s="427"/>
      <c r="I19" s="288"/>
      <c r="J19" s="288"/>
      <c r="K19" s="288"/>
      <c r="L19" s="288"/>
    </row>
    <row r="20" spans="1:43" s="80" customFormat="1" ht="21" customHeight="1" x14ac:dyDescent="0.25">
      <c r="B20" s="290" t="s">
        <v>343</v>
      </c>
      <c r="C20" s="303">
        <v>1</v>
      </c>
      <c r="D20" s="427"/>
      <c r="E20" s="427"/>
      <c r="F20" s="427"/>
      <c r="G20" s="427"/>
      <c r="H20" s="427"/>
      <c r="I20" s="288"/>
      <c r="J20" s="288"/>
      <c r="K20" s="288"/>
      <c r="L20" s="288"/>
    </row>
    <row r="21" spans="1:43" s="80" customFormat="1" ht="21" customHeight="1" x14ac:dyDescent="0.25">
      <c r="B21" s="292" t="s">
        <v>1</v>
      </c>
      <c r="C21" s="293">
        <f>C18+C20+C19</f>
        <v>5.2750000000000004</v>
      </c>
      <c r="D21" s="427"/>
      <c r="E21" s="427"/>
      <c r="F21" s="427"/>
      <c r="G21" s="427"/>
      <c r="H21" s="427"/>
      <c r="I21" s="288"/>
      <c r="J21" s="288"/>
      <c r="K21" s="288"/>
      <c r="L21" s="288"/>
    </row>
    <row r="23" spans="1:43" ht="15" thickBot="1" x14ac:dyDescent="0.25"/>
    <row r="24" spans="1:43" ht="55.5" customHeight="1" thickBot="1" x14ac:dyDescent="0.25">
      <c r="A24" s="424" t="s">
        <v>366</v>
      </c>
      <c r="B24" s="425"/>
      <c r="C24" s="425"/>
      <c r="D24" s="425"/>
      <c r="E24" s="425"/>
      <c r="F24" s="425"/>
      <c r="G24" s="425"/>
      <c r="H24" s="426"/>
    </row>
    <row r="27" spans="1:43" s="263" customFormat="1" ht="15" x14ac:dyDescent="0.25">
      <c r="A27" s="247"/>
      <c r="B27" s="247" t="s">
        <v>337</v>
      </c>
      <c r="C27" s="247"/>
      <c r="D27" s="247"/>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row>
    <row r="28" spans="1:43" ht="15" x14ac:dyDescent="0.25">
      <c r="A28" s="76"/>
      <c r="B28" s="76"/>
      <c r="C28" s="76"/>
      <c r="D28" s="284" t="s">
        <v>81</v>
      </c>
      <c r="E28" s="284" t="s">
        <v>82</v>
      </c>
      <c r="F28" s="284" t="s">
        <v>83</v>
      </c>
      <c r="G28" s="284" t="s">
        <v>84</v>
      </c>
      <c r="H28" s="284" t="s">
        <v>85</v>
      </c>
      <c r="I28" s="284" t="s">
        <v>86</v>
      </c>
      <c r="J28" s="284" t="s">
        <v>87</v>
      </c>
      <c r="K28" s="284" t="s">
        <v>88</v>
      </c>
      <c r="L28" s="284" t="s">
        <v>89</v>
      </c>
      <c r="M28" s="284" t="s">
        <v>90</v>
      </c>
      <c r="N28" s="284" t="s">
        <v>91</v>
      </c>
      <c r="O28" s="284" t="s">
        <v>92</v>
      </c>
      <c r="P28" s="284" t="s">
        <v>93</v>
      </c>
      <c r="Q28" s="284" t="s">
        <v>94</v>
      </c>
      <c r="R28" s="284" t="s">
        <v>95</v>
      </c>
      <c r="S28" s="284" t="s">
        <v>96</v>
      </c>
      <c r="T28" s="284" t="s">
        <v>97</v>
      </c>
      <c r="U28" s="284" t="s">
        <v>98</v>
      </c>
      <c r="V28" s="284" t="s">
        <v>99</v>
      </c>
      <c r="W28" s="284" t="s">
        <v>100</v>
      </c>
      <c r="X28" s="284" t="s">
        <v>101</v>
      </c>
      <c r="Y28" s="284" t="s">
        <v>102</v>
      </c>
      <c r="Z28" s="284" t="s">
        <v>103</v>
      </c>
      <c r="AA28" s="284" t="s">
        <v>104</v>
      </c>
      <c r="AB28" s="284" t="s">
        <v>105</v>
      </c>
      <c r="AC28" s="284" t="s">
        <v>106</v>
      </c>
      <c r="AD28" s="284" t="s">
        <v>107</v>
      </c>
      <c r="AE28" s="284" t="s">
        <v>108</v>
      </c>
      <c r="AF28" s="284" t="s">
        <v>109</v>
      </c>
      <c r="AG28" s="284" t="s">
        <v>110</v>
      </c>
      <c r="AH28" s="284" t="s">
        <v>111</v>
      </c>
      <c r="AI28" s="284" t="s">
        <v>112</v>
      </c>
      <c r="AJ28" s="284" t="s">
        <v>113</v>
      </c>
      <c r="AK28" s="284" t="s">
        <v>114</v>
      </c>
      <c r="AL28" s="284" t="s">
        <v>115</v>
      </c>
      <c r="AM28" s="284" t="s">
        <v>116</v>
      </c>
      <c r="AN28" s="284" t="s">
        <v>117</v>
      </c>
      <c r="AO28" s="284" t="s">
        <v>118</v>
      </c>
      <c r="AP28" s="284" t="s">
        <v>119</v>
      </c>
      <c r="AQ28" s="284" t="s">
        <v>120</v>
      </c>
    </row>
    <row r="29" spans="1:43" s="294" customFormat="1" ht="27" customHeight="1" x14ac:dyDescent="0.25">
      <c r="B29" s="295"/>
      <c r="C29" s="295" t="s">
        <v>345</v>
      </c>
      <c r="D29" s="296">
        <f>'7. Flujos de caja'!D48</f>
        <v>0</v>
      </c>
      <c r="E29" s="296">
        <f>'7. Flujos de caja'!E48</f>
        <v>0</v>
      </c>
      <c r="F29" s="296">
        <f>'7. Flujos de caja'!F48</f>
        <v>0</v>
      </c>
      <c r="G29" s="296">
        <f>'7. Flujos de caja'!G48</f>
        <v>0</v>
      </c>
      <c r="H29" s="296">
        <f>'7. Flujos de caja'!H48</f>
        <v>0</v>
      </c>
      <c r="I29" s="296">
        <f>'7. Flujos de caja'!I48</f>
        <v>0</v>
      </c>
      <c r="J29" s="296">
        <f>'7. Flujos de caja'!J48</f>
        <v>0</v>
      </c>
      <c r="K29" s="296">
        <f>'7. Flujos de caja'!K48</f>
        <v>0</v>
      </c>
      <c r="L29" s="296">
        <f>'7. Flujos de caja'!L48</f>
        <v>0</v>
      </c>
      <c r="M29" s="296">
        <f>'7. Flujos de caja'!M48</f>
        <v>0</v>
      </c>
      <c r="N29" s="296">
        <f>'7. Flujos de caja'!N48</f>
        <v>0</v>
      </c>
      <c r="O29" s="296">
        <f>'7. Flujos de caja'!O48</f>
        <v>0</v>
      </c>
      <c r="P29" s="296">
        <f>'7. Flujos de caja'!P48</f>
        <v>0</v>
      </c>
      <c r="Q29" s="296">
        <f>'7. Flujos de caja'!Q48</f>
        <v>0</v>
      </c>
      <c r="R29" s="296">
        <f>'7. Flujos de caja'!R48</f>
        <v>0</v>
      </c>
      <c r="S29" s="296">
        <f>'7. Flujos de caja'!S48</f>
        <v>0</v>
      </c>
      <c r="T29" s="296">
        <f>'7. Flujos de caja'!T48</f>
        <v>0</v>
      </c>
      <c r="U29" s="296">
        <f>'7. Flujos de caja'!U48</f>
        <v>0</v>
      </c>
      <c r="V29" s="296">
        <f>'7. Flujos de caja'!V48</f>
        <v>0</v>
      </c>
      <c r="W29" s="296">
        <f>'7. Flujos de caja'!W48</f>
        <v>0</v>
      </c>
      <c r="X29" s="296">
        <f>'7. Flujos de caja'!X48</f>
        <v>0</v>
      </c>
      <c r="Y29" s="296">
        <f>'7. Flujos de caja'!Y48</f>
        <v>0</v>
      </c>
      <c r="Z29" s="296">
        <f>'7. Flujos de caja'!Z48</f>
        <v>0</v>
      </c>
      <c r="AA29" s="296">
        <f>'7. Flujos de caja'!AA48</f>
        <v>0</v>
      </c>
      <c r="AB29" s="296">
        <f>'7. Flujos de caja'!AB48</f>
        <v>0</v>
      </c>
      <c r="AC29" s="296">
        <f>'7. Flujos de caja'!AC48</f>
        <v>0</v>
      </c>
      <c r="AD29" s="296">
        <f>'7. Flujos de caja'!AD48</f>
        <v>0</v>
      </c>
      <c r="AE29" s="296">
        <f>'7. Flujos de caja'!AE48</f>
        <v>0</v>
      </c>
      <c r="AF29" s="296">
        <f>'7. Flujos de caja'!AF48</f>
        <v>0</v>
      </c>
      <c r="AG29" s="296">
        <f>'7. Flujos de caja'!AG48</f>
        <v>0</v>
      </c>
      <c r="AH29" s="296">
        <f>'7. Flujos de caja'!AH48</f>
        <v>0</v>
      </c>
      <c r="AI29" s="296">
        <f>'7. Flujos de caja'!AI48</f>
        <v>0</v>
      </c>
      <c r="AJ29" s="296">
        <f>'7. Flujos de caja'!AJ48</f>
        <v>0</v>
      </c>
      <c r="AK29" s="296">
        <f>'7. Flujos de caja'!AK48</f>
        <v>0</v>
      </c>
      <c r="AL29" s="296">
        <f>'7. Flujos de caja'!AL48</f>
        <v>0</v>
      </c>
      <c r="AM29" s="296">
        <f>'7. Flujos de caja'!AM48</f>
        <v>0</v>
      </c>
      <c r="AN29" s="296">
        <f>'7. Flujos de caja'!AN48</f>
        <v>0</v>
      </c>
      <c r="AO29" s="296">
        <f>'7. Flujos de caja'!AO48</f>
        <v>0</v>
      </c>
      <c r="AP29" s="296">
        <f>'7. Flujos de caja'!AP48</f>
        <v>0</v>
      </c>
      <c r="AQ29" s="296">
        <f>'7. Flujos de caja'!AQ48</f>
        <v>0</v>
      </c>
    </row>
    <row r="30" spans="1:43" ht="15" x14ac:dyDescent="0.25">
      <c r="B30" s="430" t="s">
        <v>329</v>
      </c>
      <c r="C30" s="77" t="s">
        <v>330</v>
      </c>
      <c r="D30" s="285">
        <f>D31+D32</f>
        <v>0</v>
      </c>
      <c r="E30" s="285">
        <f t="shared" ref="E30:AQ30" si="0">E31+E32</f>
        <v>0</v>
      </c>
      <c r="F30" s="285">
        <f t="shared" si="0"/>
        <v>0</v>
      </c>
      <c r="G30" s="285">
        <f t="shared" si="0"/>
        <v>0</v>
      </c>
      <c r="H30" s="285">
        <f t="shared" si="0"/>
        <v>0</v>
      </c>
      <c r="I30" s="285">
        <f t="shared" si="0"/>
        <v>0</v>
      </c>
      <c r="J30" s="285">
        <f t="shared" si="0"/>
        <v>0</v>
      </c>
      <c r="K30" s="285">
        <f t="shared" si="0"/>
        <v>0</v>
      </c>
      <c r="L30" s="285">
        <f t="shared" si="0"/>
        <v>0</v>
      </c>
      <c r="M30" s="285">
        <f t="shared" si="0"/>
        <v>0</v>
      </c>
      <c r="N30" s="285">
        <f t="shared" si="0"/>
        <v>0</v>
      </c>
      <c r="O30" s="285">
        <f t="shared" si="0"/>
        <v>0</v>
      </c>
      <c r="P30" s="285">
        <f t="shared" si="0"/>
        <v>0</v>
      </c>
      <c r="Q30" s="285">
        <f t="shared" si="0"/>
        <v>0</v>
      </c>
      <c r="R30" s="285">
        <f t="shared" si="0"/>
        <v>0</v>
      </c>
      <c r="S30" s="285">
        <f t="shared" si="0"/>
        <v>0</v>
      </c>
      <c r="T30" s="285">
        <f t="shared" si="0"/>
        <v>0</v>
      </c>
      <c r="U30" s="285">
        <f t="shared" si="0"/>
        <v>0</v>
      </c>
      <c r="V30" s="285">
        <f t="shared" si="0"/>
        <v>0</v>
      </c>
      <c r="W30" s="285">
        <f t="shared" si="0"/>
        <v>0</v>
      </c>
      <c r="X30" s="285">
        <f t="shared" si="0"/>
        <v>0</v>
      </c>
      <c r="Y30" s="285">
        <f t="shared" si="0"/>
        <v>0</v>
      </c>
      <c r="Z30" s="285">
        <f t="shared" si="0"/>
        <v>0</v>
      </c>
      <c r="AA30" s="285">
        <f t="shared" si="0"/>
        <v>0</v>
      </c>
      <c r="AB30" s="285">
        <f t="shared" si="0"/>
        <v>0</v>
      </c>
      <c r="AC30" s="285">
        <f t="shared" si="0"/>
        <v>0</v>
      </c>
      <c r="AD30" s="285">
        <f t="shared" si="0"/>
        <v>0</v>
      </c>
      <c r="AE30" s="285">
        <f t="shared" si="0"/>
        <v>0</v>
      </c>
      <c r="AF30" s="285">
        <f t="shared" si="0"/>
        <v>0</v>
      </c>
      <c r="AG30" s="285">
        <f t="shared" si="0"/>
        <v>0</v>
      </c>
      <c r="AH30" s="285">
        <f t="shared" si="0"/>
        <v>0</v>
      </c>
      <c r="AI30" s="285">
        <f t="shared" si="0"/>
        <v>0</v>
      </c>
      <c r="AJ30" s="285">
        <f t="shared" si="0"/>
        <v>0</v>
      </c>
      <c r="AK30" s="285">
        <f t="shared" si="0"/>
        <v>0</v>
      </c>
      <c r="AL30" s="285">
        <f t="shared" si="0"/>
        <v>0</v>
      </c>
      <c r="AM30" s="285">
        <f t="shared" si="0"/>
        <v>0</v>
      </c>
      <c r="AN30" s="285">
        <f t="shared" si="0"/>
        <v>0</v>
      </c>
      <c r="AO30" s="285">
        <f t="shared" si="0"/>
        <v>0</v>
      </c>
      <c r="AP30" s="285">
        <f t="shared" si="0"/>
        <v>0</v>
      </c>
      <c r="AQ30" s="285">
        <f t="shared" si="0"/>
        <v>0</v>
      </c>
    </row>
    <row r="31" spans="1:43" ht="15" x14ac:dyDescent="0.25">
      <c r="B31" s="431"/>
      <c r="C31" s="289" t="s">
        <v>331</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row>
    <row r="32" spans="1:43" ht="15" x14ac:dyDescent="0.25">
      <c r="B32" s="432"/>
      <c r="C32" s="289" t="s">
        <v>332</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row>
    <row r="33" spans="1:43" x14ac:dyDescent="0.2">
      <c r="A33" s="76"/>
      <c r="B33" s="76"/>
      <c r="C33" s="76"/>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row>
    <row r="34" spans="1:43" ht="15" x14ac:dyDescent="0.25">
      <c r="A34" s="76"/>
      <c r="B34" s="94" t="s">
        <v>344</v>
      </c>
      <c r="C34" s="94"/>
      <c r="D34" s="99">
        <f>IF(D29="","",D29+D30)</f>
        <v>0</v>
      </c>
      <c r="E34" s="99">
        <f t="shared" ref="E34:AQ34" si="1">IF(E29="","",E29+E30)</f>
        <v>0</v>
      </c>
      <c r="F34" s="99">
        <f t="shared" si="1"/>
        <v>0</v>
      </c>
      <c r="G34" s="99">
        <f t="shared" si="1"/>
        <v>0</v>
      </c>
      <c r="H34" s="99">
        <f t="shared" si="1"/>
        <v>0</v>
      </c>
      <c r="I34" s="99">
        <f t="shared" si="1"/>
        <v>0</v>
      </c>
      <c r="J34" s="99">
        <f t="shared" si="1"/>
        <v>0</v>
      </c>
      <c r="K34" s="99">
        <f t="shared" si="1"/>
        <v>0</v>
      </c>
      <c r="L34" s="99">
        <f t="shared" si="1"/>
        <v>0</v>
      </c>
      <c r="M34" s="99">
        <f t="shared" si="1"/>
        <v>0</v>
      </c>
      <c r="N34" s="99">
        <f t="shared" si="1"/>
        <v>0</v>
      </c>
      <c r="O34" s="99">
        <f t="shared" si="1"/>
        <v>0</v>
      </c>
      <c r="P34" s="99">
        <f t="shared" si="1"/>
        <v>0</v>
      </c>
      <c r="Q34" s="99">
        <f t="shared" si="1"/>
        <v>0</v>
      </c>
      <c r="R34" s="99">
        <f t="shared" si="1"/>
        <v>0</v>
      </c>
      <c r="S34" s="99">
        <f t="shared" si="1"/>
        <v>0</v>
      </c>
      <c r="T34" s="99">
        <f t="shared" si="1"/>
        <v>0</v>
      </c>
      <c r="U34" s="99">
        <f t="shared" si="1"/>
        <v>0</v>
      </c>
      <c r="V34" s="99">
        <f t="shared" si="1"/>
        <v>0</v>
      </c>
      <c r="W34" s="99">
        <f t="shared" si="1"/>
        <v>0</v>
      </c>
      <c r="X34" s="99">
        <f t="shared" si="1"/>
        <v>0</v>
      </c>
      <c r="Y34" s="99">
        <f t="shared" si="1"/>
        <v>0</v>
      </c>
      <c r="Z34" s="99">
        <f t="shared" si="1"/>
        <v>0</v>
      </c>
      <c r="AA34" s="99">
        <f t="shared" si="1"/>
        <v>0</v>
      </c>
      <c r="AB34" s="99">
        <f t="shared" si="1"/>
        <v>0</v>
      </c>
      <c r="AC34" s="99">
        <f t="shared" si="1"/>
        <v>0</v>
      </c>
      <c r="AD34" s="99">
        <f t="shared" si="1"/>
        <v>0</v>
      </c>
      <c r="AE34" s="99">
        <f t="shared" si="1"/>
        <v>0</v>
      </c>
      <c r="AF34" s="99">
        <f t="shared" si="1"/>
        <v>0</v>
      </c>
      <c r="AG34" s="99">
        <f t="shared" si="1"/>
        <v>0</v>
      </c>
      <c r="AH34" s="99">
        <f t="shared" si="1"/>
        <v>0</v>
      </c>
      <c r="AI34" s="99">
        <f t="shared" si="1"/>
        <v>0</v>
      </c>
      <c r="AJ34" s="99">
        <f t="shared" si="1"/>
        <v>0</v>
      </c>
      <c r="AK34" s="99">
        <f t="shared" si="1"/>
        <v>0</v>
      </c>
      <c r="AL34" s="99">
        <f t="shared" si="1"/>
        <v>0</v>
      </c>
      <c r="AM34" s="99">
        <f t="shared" si="1"/>
        <v>0</v>
      </c>
      <c r="AN34" s="99">
        <f t="shared" si="1"/>
        <v>0</v>
      </c>
      <c r="AO34" s="99">
        <f t="shared" si="1"/>
        <v>0</v>
      </c>
      <c r="AP34" s="99">
        <f t="shared" si="1"/>
        <v>0</v>
      </c>
      <c r="AQ34" s="99">
        <f t="shared" si="1"/>
        <v>0</v>
      </c>
    </row>
    <row r="35" spans="1:43"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row>
    <row r="36" spans="1:43" ht="15" x14ac:dyDescent="0.25">
      <c r="A36" s="76"/>
      <c r="B36" s="284" t="s">
        <v>1</v>
      </c>
      <c r="C36" s="287">
        <f>C21/100</f>
        <v>5.2750000000000005E-2</v>
      </c>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row>
    <row r="37" spans="1:43" ht="15" x14ac:dyDescent="0.25">
      <c r="A37" s="76"/>
      <c r="B37" s="284" t="s">
        <v>333</v>
      </c>
      <c r="C37" s="286">
        <f>IF(D34="","",NPV(C36,D34:AB34))</f>
        <v>0</v>
      </c>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row>
    <row r="38" spans="1:43" ht="15" x14ac:dyDescent="0.25">
      <c r="A38" s="76"/>
      <c r="B38" s="284" t="s">
        <v>334</v>
      </c>
      <c r="C38" s="299" t="str">
        <f>IF(D34=0,"",IRR(D34:AQ34,0.1))</f>
        <v/>
      </c>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row>
    <row r="39" spans="1:43" x14ac:dyDescent="0.2">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row>
    <row r="40" spans="1:43" ht="14.1" customHeight="1" x14ac:dyDescent="0.2"/>
    <row r="41" spans="1:43" x14ac:dyDescent="0.2">
      <c r="B41" s="428" t="s">
        <v>335</v>
      </c>
      <c r="C41" s="390"/>
      <c r="D41" s="391"/>
      <c r="E41" s="391"/>
      <c r="F41" s="391"/>
      <c r="G41" s="391"/>
      <c r="H41" s="392"/>
    </row>
    <row r="42" spans="1:43" ht="36" customHeight="1" x14ac:dyDescent="0.2">
      <c r="B42" s="429"/>
      <c r="C42" s="393"/>
      <c r="D42" s="394"/>
      <c r="E42" s="394"/>
      <c r="F42" s="394"/>
      <c r="G42" s="394"/>
      <c r="H42" s="395"/>
    </row>
    <row r="44" spans="1:43" ht="14.1" customHeight="1" x14ac:dyDescent="0.2"/>
  </sheetData>
  <sheetProtection selectLockedCells="1"/>
  <mergeCells count="6">
    <mergeCell ref="A7:H7"/>
    <mergeCell ref="D16:H21"/>
    <mergeCell ref="A24:H24"/>
    <mergeCell ref="B41:B42"/>
    <mergeCell ref="C41:H42"/>
    <mergeCell ref="B30:B32"/>
  </mergeCells>
  <pageMargins left="0.70866141732283472" right="0.70866141732283472" top="0.74803149606299213" bottom="0.74803149606299213" header="0.31496062992125984" footer="0.31496062992125984"/>
  <pageSetup paperSize="9" scale="10"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2"/>
  <sheetViews>
    <sheetView showGridLines="0" zoomScale="65" zoomScaleNormal="100" workbookViewId="0">
      <selection activeCell="C58" sqref="C58"/>
    </sheetView>
  </sheetViews>
  <sheetFormatPr baseColWidth="10" defaultColWidth="8.7109375" defaultRowHeight="14.25" x14ac:dyDescent="0.2"/>
  <cols>
    <col min="1" max="1" width="23.140625" style="209" customWidth="1"/>
    <col min="2" max="2" width="36.7109375" style="209" customWidth="1"/>
    <col min="3" max="3" width="36.85546875" style="209" customWidth="1"/>
    <col min="4" max="4" width="18" style="209" bestFit="1" customWidth="1"/>
    <col min="5" max="5" width="18" style="209" customWidth="1"/>
    <col min="6" max="8" width="18" style="209" bestFit="1" customWidth="1"/>
    <col min="9" max="9" width="21" style="209" customWidth="1"/>
    <col min="10" max="11" width="18" style="209" bestFit="1" customWidth="1"/>
    <col min="12" max="17" width="16.5703125" style="209" bestFit="1" customWidth="1"/>
    <col min="18" max="16384" width="8.7109375" style="209"/>
  </cols>
  <sheetData>
    <row r="1" spans="1:48" x14ac:dyDescent="0.2">
      <c r="A1" s="193"/>
      <c r="B1" s="193"/>
      <c r="C1" s="193"/>
      <c r="D1" s="194"/>
      <c r="E1" s="194"/>
      <c r="F1" s="195"/>
      <c r="G1" s="196"/>
      <c r="H1" s="196"/>
      <c r="I1" s="239"/>
      <c r="J1" s="239"/>
      <c r="K1" s="197"/>
      <c r="L1" s="239"/>
      <c r="M1" s="239"/>
      <c r="N1" s="197"/>
      <c r="O1" s="239"/>
      <c r="P1" s="239"/>
      <c r="Q1" s="197"/>
      <c r="R1" s="239"/>
      <c r="S1" s="239"/>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row>
    <row r="2" spans="1:48" ht="18" x14ac:dyDescent="0.25">
      <c r="A2" s="193"/>
      <c r="B2" s="193"/>
      <c r="C2" s="193"/>
      <c r="D2" s="198"/>
      <c r="E2" s="198"/>
      <c r="F2" s="199"/>
      <c r="G2" s="200"/>
      <c r="H2" s="200"/>
      <c r="I2" s="239"/>
      <c r="J2" s="239"/>
      <c r="K2" s="197"/>
      <c r="L2" s="239"/>
      <c r="M2" s="239"/>
      <c r="N2" s="197"/>
      <c r="O2" s="239"/>
      <c r="P2" s="239"/>
      <c r="Q2" s="197"/>
      <c r="R2" s="239"/>
      <c r="S2" s="239"/>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row>
    <row r="3" spans="1:48" ht="18" x14ac:dyDescent="0.25">
      <c r="A3" s="193"/>
      <c r="B3" s="198" t="s">
        <v>287</v>
      </c>
      <c r="C3" s="198"/>
      <c r="D3" s="198"/>
      <c r="E3" s="194"/>
      <c r="F3" s="201"/>
      <c r="G3" s="196"/>
      <c r="H3" s="196"/>
      <c r="I3" s="239"/>
      <c r="J3" s="239"/>
      <c r="K3" s="197"/>
      <c r="L3" s="239"/>
      <c r="M3" s="239"/>
      <c r="N3" s="197"/>
      <c r="O3" s="239"/>
      <c r="P3" s="239"/>
      <c r="Q3" s="197"/>
      <c r="R3" s="239"/>
      <c r="S3" s="239"/>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row>
    <row r="4" spans="1:48" x14ac:dyDescent="0.2">
      <c r="A4" s="193"/>
      <c r="B4" s="193"/>
      <c r="C4" s="193"/>
      <c r="D4" s="193"/>
      <c r="E4" s="193"/>
      <c r="F4" s="193"/>
      <c r="G4" s="196"/>
      <c r="H4" s="196"/>
      <c r="I4" s="239"/>
      <c r="J4" s="239"/>
      <c r="K4" s="197"/>
      <c r="L4" s="239"/>
      <c r="M4" s="239"/>
      <c r="N4" s="197"/>
      <c r="O4" s="239"/>
      <c r="P4" s="239"/>
      <c r="Q4" s="197"/>
      <c r="R4" s="239"/>
      <c r="S4" s="239"/>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row>
    <row r="5" spans="1:48" x14ac:dyDescent="0.2">
      <c r="A5" s="193"/>
      <c r="B5" s="193"/>
      <c r="C5" s="193"/>
      <c r="D5" s="194"/>
      <c r="E5" s="194"/>
      <c r="F5" s="201"/>
      <c r="G5" s="196"/>
      <c r="H5" s="196"/>
      <c r="I5" s="239"/>
      <c r="J5" s="239"/>
      <c r="K5" s="197"/>
      <c r="L5" s="239"/>
      <c r="M5" s="239"/>
      <c r="N5" s="197"/>
      <c r="O5" s="239"/>
      <c r="P5" s="239"/>
      <c r="Q5" s="197"/>
      <c r="R5" s="239"/>
      <c r="S5" s="239"/>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row>
    <row r="6" spans="1:48" ht="15" thickBot="1" x14ac:dyDescent="0.25"/>
    <row r="7" spans="1:48" ht="89.1" customHeight="1" thickBot="1" x14ac:dyDescent="0.25">
      <c r="A7" s="424" t="s">
        <v>372</v>
      </c>
      <c r="B7" s="425"/>
      <c r="C7" s="425"/>
      <c r="D7" s="425"/>
      <c r="E7" s="425"/>
      <c r="F7" s="425"/>
      <c r="G7" s="425"/>
      <c r="H7" s="426"/>
    </row>
    <row r="9" spans="1:48" ht="14.1" customHeight="1" x14ac:dyDescent="0.2">
      <c r="B9" s="378" t="s">
        <v>273</v>
      </c>
      <c r="C9" s="435" t="s">
        <v>348</v>
      </c>
      <c r="D9" s="433" t="s">
        <v>34</v>
      </c>
      <c r="E9" s="433" t="s">
        <v>35</v>
      </c>
      <c r="F9" s="433" t="s">
        <v>289</v>
      </c>
    </row>
    <row r="10" spans="1:48" x14ac:dyDescent="0.2">
      <c r="B10" s="436"/>
      <c r="C10" s="434"/>
      <c r="D10" s="434"/>
      <c r="E10" s="434"/>
      <c r="F10" s="434"/>
    </row>
    <row r="11" spans="1:48" ht="24.95" customHeight="1" x14ac:dyDescent="0.2">
      <c r="B11" s="66" t="str">
        <f>IFERROR('4. Análisis riesgos'!P14,"")</f>
        <v/>
      </c>
      <c r="C11" s="256"/>
      <c r="D11" s="227" t="str">
        <f>IFERROR(IF(B11="","",IF(VLOOKUP(B11,'4. Análisis riesgos'!$B$14:$E$34,3,FALSE)="Alto",0.6,
IF(VLOOKUP(B11,'4. Análisis riesgos'!$B$14:$E$34,3,FALSE)="Medio",0.3,0.1))),"")</f>
        <v/>
      </c>
      <c r="E11" s="227" t="str">
        <f>IFERROR(IF(B11="","",
IF(VLOOKUP(B11,'4. Análisis riesgos'!$B$14:$E$34,4,FALSE)="Alto",0.6,
IF(VLOOKUP(B11,'4. Análisis riesgos'!$B$14:$E$34,4,FALSE)="Medio",0.3,0.1)
)),"")</f>
        <v/>
      </c>
      <c r="F11" s="231" t="str">
        <f>IFERROR(C11*D11*E11,"")</f>
        <v/>
      </c>
      <c r="I11" s="240" t="str" cm="1">
        <f t="array" ref="I11">IFERROR(INDEX('4. Análisis riesgos'!$A$14:$A$34,MATCH('9. Análisis riesgo rentabilidad'!B11,'4. Análisis riesgos'!$B$14:$B$34,0),0),"")</f>
        <v/>
      </c>
    </row>
    <row r="12" spans="1:48" ht="24.95" customHeight="1" x14ac:dyDescent="0.2">
      <c r="B12" s="66" t="str">
        <f>IFERROR('4. Análisis riesgos'!P15,"")</f>
        <v/>
      </c>
      <c r="C12" s="256"/>
      <c r="D12" s="227" t="str">
        <f>IFERROR(IF(B12="","",IF(VLOOKUP(B12,'4. Análisis riesgos'!$B$14:$E$34,3,FALSE)="Alto",0.6,
IF(VLOOKUP(B12,'4. Análisis riesgos'!$B$14:$E$34,3,FALSE)="Medio",0.3,0.1))),"")</f>
        <v/>
      </c>
      <c r="E12" s="227" t="str">
        <f>IFERROR(IF(B12="","",
IF(VLOOKUP(B12,'4. Análisis riesgos'!$B$14:$E$34,4,FALSE)="Alto",0.6,
IF(VLOOKUP(B12,'4. Análisis riesgos'!$B$14:$E$34,4,FALSE)="Medio",0.3,0.1)
)),"")</f>
        <v/>
      </c>
      <c r="F12" s="231" t="str">
        <f t="shared" ref="F12:F31" si="0">IFERROR(C12*D12*E12,"")</f>
        <v/>
      </c>
      <c r="I12" s="240" t="str" cm="1">
        <f t="array" ref="I12">IFERROR(INDEX('4. Análisis riesgos'!$A$14:$A$34,MATCH('9. Análisis riesgo rentabilidad'!B12,'4. Análisis riesgos'!$B$14:$B$34,0),0),"")</f>
        <v/>
      </c>
    </row>
    <row r="13" spans="1:48" ht="24.95" customHeight="1" x14ac:dyDescent="0.2">
      <c r="B13" s="66" t="str">
        <f>IFERROR('4. Análisis riesgos'!P16,"")</f>
        <v/>
      </c>
      <c r="C13" s="257"/>
      <c r="D13" s="227" t="str">
        <f>IFERROR(IF(B13="","",IF(VLOOKUP(B13,'4. Análisis riesgos'!$B$14:$E$34,3,FALSE)="Alto",0.6,
IF(VLOOKUP(B13,'4. Análisis riesgos'!$B$14:$E$34,3,FALSE)="Medio",0.3,0.1))),"")</f>
        <v/>
      </c>
      <c r="E13" s="227" t="str">
        <f>IFERROR(IF(B13="","",
IF(VLOOKUP(B13,'4. Análisis riesgos'!$B$14:$E$34,4,FALSE)="Alto",0.6,
IF(VLOOKUP(B13,'4. Análisis riesgos'!$B$14:$E$34,4,FALSE)="Medio",0.3,0.1)
)),"")</f>
        <v/>
      </c>
      <c r="F13" s="231" t="str">
        <f t="shared" si="0"/>
        <v/>
      </c>
      <c r="I13" s="240" t="str" cm="1">
        <f t="array" ref="I13">IFERROR(INDEX('4. Análisis riesgos'!$A$14:$A$34,MATCH('9. Análisis riesgo rentabilidad'!B13,'4. Análisis riesgos'!$B$14:$B$34,0),0),"")</f>
        <v/>
      </c>
    </row>
    <row r="14" spans="1:48" ht="24.95" customHeight="1" x14ac:dyDescent="0.2">
      <c r="B14" s="66" t="str">
        <f>IFERROR('4. Análisis riesgos'!P17,"")</f>
        <v/>
      </c>
      <c r="C14" s="256"/>
      <c r="D14" s="227" t="str">
        <f>IFERROR(IF(B14="","",IF(VLOOKUP(B14,'4. Análisis riesgos'!$B$14:$E$34,3,FALSE)="Alto",0.6,
IF(VLOOKUP(B14,'4. Análisis riesgos'!$B$14:$E$34,3,FALSE)="Medio",0.3,0.1))),"")</f>
        <v/>
      </c>
      <c r="E14" s="227" t="str">
        <f>IFERROR(IF(B14="","",
IF(VLOOKUP(B14,'4. Análisis riesgos'!$B$14:$E$34,4,FALSE)="Alto",0.6,
IF(VLOOKUP(B14,'4. Análisis riesgos'!$B$14:$E$34,4,FALSE)="Medio",0.3,0.1)
)),"")</f>
        <v/>
      </c>
      <c r="F14" s="231" t="str">
        <f t="shared" si="0"/>
        <v/>
      </c>
      <c r="I14" s="240" t="str" cm="1">
        <f t="array" ref="I14">IFERROR(INDEX('4. Análisis riesgos'!$A$14:$A$34,MATCH('9. Análisis riesgo rentabilidad'!B14,'4. Análisis riesgos'!$B$14:$B$34,0),0),"")</f>
        <v/>
      </c>
    </row>
    <row r="15" spans="1:48" ht="24.95" customHeight="1" x14ac:dyDescent="0.2">
      <c r="B15" s="66" t="str">
        <f>IFERROR('4. Análisis riesgos'!P18,"")</f>
        <v/>
      </c>
      <c r="C15" s="257"/>
      <c r="D15" s="227" t="str">
        <f>IFERROR(IF(B15="","",IF(VLOOKUP(B15,'4. Análisis riesgos'!$B$14:$E$34,3,FALSE)="Alto",0.6,
IF(VLOOKUP(B15,'4. Análisis riesgos'!$B$14:$E$34,3,FALSE)="Medio",0.3,0.1))),"")</f>
        <v/>
      </c>
      <c r="E15" s="227" t="str">
        <f>IFERROR(IF(B15="","",
IF(VLOOKUP(B15,'4. Análisis riesgos'!$B$14:$E$34,4,FALSE)="Alto",0.6,
IF(VLOOKUP(B15,'4. Análisis riesgos'!$B$14:$E$34,4,FALSE)="Medio",0.3,0.1)
)),"")</f>
        <v/>
      </c>
      <c r="F15" s="231" t="str">
        <f t="shared" si="0"/>
        <v/>
      </c>
      <c r="I15" s="240" t="str" cm="1">
        <f t="array" ref="I15">IFERROR(INDEX('4. Análisis riesgos'!$A$14:$A$34,MATCH('9. Análisis riesgo rentabilidad'!B15,'4. Análisis riesgos'!$B$14:$B$34,0),0),"")</f>
        <v/>
      </c>
    </row>
    <row r="16" spans="1:48" ht="24.95" customHeight="1" x14ac:dyDescent="0.2">
      <c r="B16" s="66" t="str">
        <f>IFERROR('4. Análisis riesgos'!P19,"")</f>
        <v/>
      </c>
      <c r="C16" s="257"/>
      <c r="D16" s="227" t="str">
        <f>IFERROR(IF(B16="","",IF(VLOOKUP(B16,'4. Análisis riesgos'!$B$14:$E$34,3,FALSE)="Alto",0.6,
IF(VLOOKUP(B16,'4. Análisis riesgos'!$B$14:$E$34,3,FALSE)="Medio",0.3,0.1))),"")</f>
        <v/>
      </c>
      <c r="E16" s="227" t="str">
        <f>IFERROR(IF(B16="","",
IF(VLOOKUP(B16,'4. Análisis riesgos'!$B$14:$E$34,4,FALSE)="Alto",0.6,
IF(VLOOKUP(B16,'4. Análisis riesgos'!$B$14:$E$34,4,FALSE)="Medio",0.3,0.1)
)),"")</f>
        <v/>
      </c>
      <c r="F16" s="231" t="str">
        <f t="shared" si="0"/>
        <v/>
      </c>
      <c r="I16" s="241" t="str" cm="1">
        <f t="array" ref="I16">IFERROR(INDEX('4. Análisis riesgos'!$A$14:$A$34,MATCH('9. Análisis riesgo rentabilidad'!B16,'4. Análisis riesgos'!$B$14:$B$34,0),0),"")</f>
        <v/>
      </c>
    </row>
    <row r="17" spans="2:9" ht="24.95" customHeight="1" x14ac:dyDescent="0.2">
      <c r="B17" s="66" t="str">
        <f>IFERROR('4. Análisis riesgos'!P20,"")</f>
        <v/>
      </c>
      <c r="C17" s="257"/>
      <c r="D17" s="227" t="str">
        <f>IFERROR(IF(B17="","",IF(VLOOKUP(B17,'4. Análisis riesgos'!$B$14:$E$34,3,FALSE)="Alto",0.6,
IF(VLOOKUP(B17,'4. Análisis riesgos'!$B$14:$E$34,3,FALSE)="Medio",0.3,0.1))),"")</f>
        <v/>
      </c>
      <c r="E17" s="227" t="str">
        <f>IFERROR(IF(B17="","",
IF(VLOOKUP(B17,'4. Análisis riesgos'!$B$14:$E$34,4,FALSE)="Alto",0.6,
IF(VLOOKUP(B17,'4. Análisis riesgos'!$B$14:$E$34,4,FALSE)="Medio",0.3,0.1)
)),"")</f>
        <v/>
      </c>
      <c r="F17" s="231" t="str">
        <f t="shared" si="0"/>
        <v/>
      </c>
      <c r="I17" s="241" t="str" cm="1">
        <f t="array" ref="I17">IFERROR(INDEX('4. Análisis riesgos'!$A$14:$A$34,MATCH('9. Análisis riesgo rentabilidad'!B17,'4. Análisis riesgos'!$B$14:$B$34,0),0),"")</f>
        <v/>
      </c>
    </row>
    <row r="18" spans="2:9" ht="24.95" customHeight="1" x14ac:dyDescent="0.2">
      <c r="B18" s="66" t="str">
        <f>IFERROR('4. Análisis riesgos'!P21,"")</f>
        <v/>
      </c>
      <c r="C18" s="257"/>
      <c r="D18" s="227" t="str">
        <f>IFERROR(IF(B18="","",IF(VLOOKUP(B18,'4. Análisis riesgos'!$B$14:$E$34,3,FALSE)="Alto",0.6,
IF(VLOOKUP(B18,'4. Análisis riesgos'!$B$14:$E$34,3,FALSE)="Medio",0.3,0.1))),"")</f>
        <v/>
      </c>
      <c r="E18" s="227" t="str">
        <f>IFERROR(IF(B18="","",
IF(VLOOKUP(B18,'4. Análisis riesgos'!$B$14:$E$34,4,FALSE)="Alto",0.6,
IF(VLOOKUP(B18,'4. Análisis riesgos'!$B$14:$E$34,4,FALSE)="Medio",0.3,0.1)
)),"")</f>
        <v/>
      </c>
      <c r="F18" s="231" t="str">
        <f t="shared" si="0"/>
        <v/>
      </c>
      <c r="I18" s="241" t="str" cm="1">
        <f t="array" ref="I18">IFERROR(INDEX('4. Análisis riesgos'!$A$14:$A$34,MATCH('9. Análisis riesgo rentabilidad'!B18,'4. Análisis riesgos'!$B$14:$B$34,0),0),"")</f>
        <v/>
      </c>
    </row>
    <row r="19" spans="2:9" ht="24.95" customHeight="1" x14ac:dyDescent="0.2">
      <c r="B19" s="66" t="str">
        <f>IFERROR('4. Análisis riesgos'!P22,"")</f>
        <v/>
      </c>
      <c r="C19" s="257"/>
      <c r="D19" s="227" t="str">
        <f>IFERROR(IF(B19="","",IF(VLOOKUP(B19,'4. Análisis riesgos'!$B$14:$E$34,3,FALSE)="Alto",0.6,
IF(VLOOKUP(B19,'4. Análisis riesgos'!$B$14:$E$34,3,FALSE)="Medio",0.3,0.1))),"")</f>
        <v/>
      </c>
      <c r="E19" s="227" t="str">
        <f>IFERROR(IF(B19="","",
IF(VLOOKUP(B19,'4. Análisis riesgos'!$B$14:$E$34,4,FALSE)="Alto",0.6,
IF(VLOOKUP(B19,'4. Análisis riesgos'!$B$14:$E$34,4,FALSE)="Medio",0.3,0.1)
)),"")</f>
        <v/>
      </c>
      <c r="F19" s="231" t="str">
        <f t="shared" si="0"/>
        <v/>
      </c>
      <c r="I19" s="241" t="str" cm="1">
        <f t="array" ref="I19">IFERROR(INDEX('4. Análisis riesgos'!$A$14:$A$34,MATCH('9. Análisis riesgo rentabilidad'!B19,'4. Análisis riesgos'!$B$14:$B$34,0),0),"")</f>
        <v/>
      </c>
    </row>
    <row r="20" spans="2:9" ht="24.95" customHeight="1" x14ac:dyDescent="0.2">
      <c r="B20" s="66" t="str">
        <f>IFERROR('4. Análisis riesgos'!P23,"")</f>
        <v/>
      </c>
      <c r="C20" s="257"/>
      <c r="D20" s="227" t="str">
        <f>IFERROR(IF(B20="","",IF(VLOOKUP(B20,'4. Análisis riesgos'!$B$14:$E$34,3,FALSE)="Alto",0.6,
IF(VLOOKUP(B20,'4. Análisis riesgos'!$B$14:$E$34,3,FALSE)="Medio",0.3,0.1))),"")</f>
        <v/>
      </c>
      <c r="E20" s="227" t="str">
        <f>IFERROR(IF(B20="","",
IF(VLOOKUP(B20,'4. Análisis riesgos'!$B$14:$E$34,4,FALSE)="Alto",0.6,
IF(VLOOKUP(B20,'4. Análisis riesgos'!$B$14:$E$34,4,FALSE)="Medio",0.3,0.1)
)),"")</f>
        <v/>
      </c>
      <c r="F20" s="231" t="str">
        <f t="shared" si="0"/>
        <v/>
      </c>
      <c r="I20" s="241" t="str" cm="1">
        <f t="array" ref="I20">IFERROR(INDEX('4. Análisis riesgos'!$A$14:$A$34,MATCH('9. Análisis riesgo rentabilidad'!B20,'4. Análisis riesgos'!$B$14:$B$34,0),0),"")</f>
        <v/>
      </c>
    </row>
    <row r="21" spans="2:9" ht="24.95" customHeight="1" x14ac:dyDescent="0.2">
      <c r="B21" s="66" t="str">
        <f>IFERROR('4. Análisis riesgos'!P24,"")</f>
        <v/>
      </c>
      <c r="C21" s="257"/>
      <c r="D21" s="227" t="str">
        <f>IFERROR(IF(B21="","",IF(VLOOKUP(B21,'4. Análisis riesgos'!$B$14:$E$34,3,FALSE)="Alto",0.6,
IF(VLOOKUP(B21,'4. Análisis riesgos'!$B$14:$E$34,3,FALSE)="Medio",0.3,0.1))),"")</f>
        <v/>
      </c>
      <c r="E21" s="227" t="str">
        <f>IFERROR(IF(B21="","",
IF(VLOOKUP(B21,'4. Análisis riesgos'!$B$14:$E$34,4,FALSE)="Alto",0.6,
IF(VLOOKUP(B21,'4. Análisis riesgos'!$B$14:$E$34,4,FALSE)="Medio",0.3,0.1)
)),"")</f>
        <v/>
      </c>
      <c r="F21" s="231" t="str">
        <f t="shared" si="0"/>
        <v/>
      </c>
      <c r="I21" s="241" t="str" cm="1">
        <f t="array" ref="I21">IFERROR(INDEX('4. Análisis riesgos'!$A$14:$A$34,MATCH('9. Análisis riesgo rentabilidad'!B21,'4. Análisis riesgos'!$B$14:$B$34,0),0),"")</f>
        <v/>
      </c>
    </row>
    <row r="22" spans="2:9" ht="24.95" customHeight="1" x14ac:dyDescent="0.2">
      <c r="B22" s="66" t="str">
        <f>IFERROR('4. Análisis riesgos'!P25,"")</f>
        <v/>
      </c>
      <c r="C22" s="257"/>
      <c r="D22" s="227" t="str">
        <f>IFERROR(IF(B22="","",IF(VLOOKUP(B22,'4. Análisis riesgos'!$B$14:$E$34,3,FALSE)="Alto",0.6,
IF(VLOOKUP(B22,'4. Análisis riesgos'!$B$14:$E$34,3,FALSE)="Medio",0.3,0.1))),"")</f>
        <v/>
      </c>
      <c r="E22" s="227" t="str">
        <f>IFERROR(IF(B22="","",
IF(VLOOKUP(B22,'4. Análisis riesgos'!$B$14:$E$34,4,FALSE)="Alto",0.6,
IF(VLOOKUP(B22,'4. Análisis riesgos'!$B$14:$E$34,4,FALSE)="Medio",0.3,0.1)
)),"")</f>
        <v/>
      </c>
      <c r="F22" s="231" t="str">
        <f t="shared" si="0"/>
        <v/>
      </c>
      <c r="I22" s="241" t="str" cm="1">
        <f t="array" ref="I22">IFERROR(INDEX('4. Análisis riesgos'!$A$14:$A$34,MATCH('9. Análisis riesgo rentabilidad'!B22,'4. Análisis riesgos'!$B$14:$B$34,0),0),"")</f>
        <v/>
      </c>
    </row>
    <row r="23" spans="2:9" ht="24.95" customHeight="1" x14ac:dyDescent="0.2">
      <c r="B23" s="66" t="str">
        <f>IFERROR('4. Análisis riesgos'!P26,"")</f>
        <v/>
      </c>
      <c r="C23" s="257"/>
      <c r="D23" s="227" t="str">
        <f>IFERROR(IF(B23="","",IF(VLOOKUP(B23,'4. Análisis riesgos'!$B$14:$E$34,3,FALSE)="Alto",0.6,
IF(VLOOKUP(B23,'4. Análisis riesgos'!$B$14:$E$34,3,FALSE)="Medio",0.3,0.1))),"")</f>
        <v/>
      </c>
      <c r="E23" s="227" t="str">
        <f>IFERROR(IF(B23="","",
IF(VLOOKUP(B23,'4. Análisis riesgos'!$B$14:$E$34,4,FALSE)="Alto",0.6,
IF(VLOOKUP(B23,'4. Análisis riesgos'!$B$14:$E$34,4,FALSE)="Medio",0.3,0.1)
)),"")</f>
        <v/>
      </c>
      <c r="F23" s="231" t="str">
        <f t="shared" si="0"/>
        <v/>
      </c>
      <c r="I23" s="241" t="str" cm="1">
        <f t="array" ref="I23">IFERROR(INDEX('4. Análisis riesgos'!$A$14:$A$34,MATCH('9. Análisis riesgo rentabilidad'!B23,'4. Análisis riesgos'!$B$14:$B$34,0),0),"")</f>
        <v/>
      </c>
    </row>
    <row r="24" spans="2:9" ht="24.95" customHeight="1" x14ac:dyDescent="0.2">
      <c r="B24" s="66" t="str">
        <f>IFERROR('4. Análisis riesgos'!P27,"")</f>
        <v/>
      </c>
      <c r="C24" s="257"/>
      <c r="D24" s="227" t="str">
        <f>IFERROR(IF(B24="","",IF(VLOOKUP(B24,'4. Análisis riesgos'!$B$14:$E$34,3,FALSE)="Alto",0.6,
IF(VLOOKUP(B24,'4. Análisis riesgos'!$B$14:$E$34,3,FALSE)="Medio",0.3,0.1))),"")</f>
        <v/>
      </c>
      <c r="E24" s="227" t="str">
        <f>IFERROR(IF(B24="","",
IF(VLOOKUP(B24,'4. Análisis riesgos'!$B$14:$E$34,4,FALSE)="Alto",0.6,
IF(VLOOKUP(B24,'4. Análisis riesgos'!$B$14:$E$34,4,FALSE)="Medio",0.3,0.1)
)),"")</f>
        <v/>
      </c>
      <c r="F24" s="231" t="str">
        <f t="shared" si="0"/>
        <v/>
      </c>
      <c r="I24" s="241" t="str" cm="1">
        <f t="array" ref="I24">IFERROR(INDEX('4. Análisis riesgos'!$A$14:$A$34,MATCH('9. Análisis riesgo rentabilidad'!B24,'4. Análisis riesgos'!$B$14:$B$34,0),0),"")</f>
        <v/>
      </c>
    </row>
    <row r="25" spans="2:9" ht="24.95" customHeight="1" x14ac:dyDescent="0.2">
      <c r="B25" s="66" t="str">
        <f>IFERROR('4. Análisis riesgos'!P28,"")</f>
        <v/>
      </c>
      <c r="C25" s="257"/>
      <c r="D25" s="227" t="str">
        <f>IFERROR(IF(B25="","",IF(VLOOKUP(B25,'4. Análisis riesgos'!$B$14:$E$34,3,FALSE)="Alto",0.6,
IF(VLOOKUP(B25,'4. Análisis riesgos'!$B$14:$E$34,3,FALSE)="Medio",0.3,0.1))),"")</f>
        <v/>
      </c>
      <c r="E25" s="227" t="str">
        <f>IFERROR(IF(B25="","",
IF(VLOOKUP(B25,'4. Análisis riesgos'!$B$14:$E$34,4,FALSE)="Alto",0.6,
IF(VLOOKUP(B25,'4. Análisis riesgos'!$B$14:$E$34,4,FALSE)="Medio",0.3,0.1)
)),"")</f>
        <v/>
      </c>
      <c r="F25" s="231" t="str">
        <f t="shared" si="0"/>
        <v/>
      </c>
      <c r="I25" s="241" t="str" cm="1">
        <f t="array" ref="I25">IFERROR(INDEX('4. Análisis riesgos'!$A$14:$A$34,MATCH('9. Análisis riesgo rentabilidad'!B25,'4. Análisis riesgos'!$B$14:$B$34,0),0),"")</f>
        <v/>
      </c>
    </row>
    <row r="26" spans="2:9" ht="24.95" customHeight="1" x14ac:dyDescent="0.2">
      <c r="B26" s="66" t="str">
        <f>IFERROR('4. Análisis riesgos'!P29,"")</f>
        <v/>
      </c>
      <c r="C26" s="256"/>
      <c r="D26" s="227" t="str">
        <f>IFERROR(IF(B26="","",IF(VLOOKUP(B26,'4. Análisis riesgos'!$B$14:$E$34,3,FALSE)="Alto",0.6,
IF(VLOOKUP(B26,'4. Análisis riesgos'!$B$14:$E$34,3,FALSE)="Medio",0.3,0.1))),"")</f>
        <v/>
      </c>
      <c r="E26" s="227" t="str">
        <f>IFERROR(IF(B26="","",
IF(VLOOKUP(B26,'4. Análisis riesgos'!$B$14:$E$34,4,FALSE)="Alto",0.6,
IF(VLOOKUP(B26,'4. Análisis riesgos'!$B$14:$E$34,4,FALSE)="Medio",0.3,0.1)
)),"")</f>
        <v/>
      </c>
      <c r="F26" s="231" t="str">
        <f t="shared" si="0"/>
        <v/>
      </c>
      <c r="I26" s="241" t="str" cm="1">
        <f t="array" ref="I26">IFERROR(INDEX('4. Análisis riesgos'!$A$14:$A$34,MATCH('9. Análisis riesgo rentabilidad'!B26,'4. Análisis riesgos'!$B$14:$B$34,0),0),"")</f>
        <v/>
      </c>
    </row>
    <row r="27" spans="2:9" ht="24.95" customHeight="1" x14ac:dyDescent="0.2">
      <c r="B27" s="66" t="str">
        <f>IFERROR('4. Análisis riesgos'!P30,"")</f>
        <v/>
      </c>
      <c r="C27" s="257"/>
      <c r="D27" s="227" t="str">
        <f>IFERROR(IF(B27="","",IF(VLOOKUP(B27,'4. Análisis riesgos'!$B$14:$E$34,3,FALSE)="Alto",0.6,
IF(VLOOKUP(B27,'4. Análisis riesgos'!$B$14:$E$34,3,FALSE)="Medio",0.3,0.1))),"")</f>
        <v/>
      </c>
      <c r="E27" s="227" t="str">
        <f>IFERROR(IF(B27="","",
IF(VLOOKUP(B27,'4. Análisis riesgos'!$B$14:$E$34,4,FALSE)="Alto",0.6,
IF(VLOOKUP(B27,'4. Análisis riesgos'!$B$14:$E$34,4,FALSE)="Medio",0.3,0.1)
)),"")</f>
        <v/>
      </c>
      <c r="F27" s="231" t="str">
        <f t="shared" si="0"/>
        <v/>
      </c>
      <c r="I27" s="241" t="str" cm="1">
        <f t="array" ref="I27">IFERROR(INDEX('4. Análisis riesgos'!$A$14:$A$34,MATCH('9. Análisis riesgo rentabilidad'!B27,'4. Análisis riesgos'!$B$14:$B$34,0),0),"")</f>
        <v/>
      </c>
    </row>
    <row r="28" spans="2:9" ht="24.95" customHeight="1" x14ac:dyDescent="0.2">
      <c r="B28" s="66" t="str">
        <f>IFERROR('4. Análisis riesgos'!P31,"")</f>
        <v/>
      </c>
      <c r="C28" s="257"/>
      <c r="D28" s="227" t="str">
        <f>IFERROR(IF(B28="","",IF(VLOOKUP(B28,'4. Análisis riesgos'!$B$14:$E$34,3,FALSE)="Alto",0.6,
IF(VLOOKUP(B28,'4. Análisis riesgos'!$B$14:$E$34,3,FALSE)="Medio",0.3,0.1))),"")</f>
        <v/>
      </c>
      <c r="E28" s="227" t="str">
        <f>IFERROR(IF(B28="","",
IF(VLOOKUP(B28,'4. Análisis riesgos'!$B$14:$E$34,4,FALSE)="Alto",0.6,
IF(VLOOKUP(B28,'4. Análisis riesgos'!$B$14:$E$34,4,FALSE)="Medio",0.3,0.1)
)),"")</f>
        <v/>
      </c>
      <c r="F28" s="231" t="str">
        <f t="shared" si="0"/>
        <v/>
      </c>
      <c r="I28" s="241" t="str" cm="1">
        <f t="array" ref="I28">IFERROR(INDEX('4. Análisis riesgos'!$A$14:$A$34,MATCH('9. Análisis riesgo rentabilidad'!B28,'4. Análisis riesgos'!$B$14:$B$34,0),0),"")</f>
        <v/>
      </c>
    </row>
    <row r="29" spans="2:9" ht="24.95" customHeight="1" x14ac:dyDescent="0.2">
      <c r="B29" s="66" t="str">
        <f>IFERROR('4. Análisis riesgos'!P32,"")</f>
        <v/>
      </c>
      <c r="C29" s="257"/>
      <c r="D29" s="227" t="str">
        <f>IFERROR(IF(B29="","",IF(VLOOKUP(B29,'4. Análisis riesgos'!$B$14:$E$34,3,FALSE)="Alto",0.6,
IF(VLOOKUP(B29,'4. Análisis riesgos'!$B$14:$E$34,3,FALSE)="Medio",0.3,0.1))),"")</f>
        <v/>
      </c>
      <c r="E29" s="227" t="str">
        <f>IFERROR(IF(B29="","",
IF(VLOOKUP(B29,'4. Análisis riesgos'!$B$14:$E$34,4,FALSE)="Alto",0.6,
IF(VLOOKUP(B29,'4. Análisis riesgos'!$B$14:$E$34,4,FALSE)="Medio",0.3,0.1)
)),"")</f>
        <v/>
      </c>
      <c r="F29" s="231" t="str">
        <f t="shared" si="0"/>
        <v/>
      </c>
      <c r="I29" s="241" t="str" cm="1">
        <f t="array" ref="I29">IFERROR(INDEX('4. Análisis riesgos'!$A$14:$A$34,MATCH('9. Análisis riesgo rentabilidad'!B29,'4. Análisis riesgos'!$B$14:$B$34,0),0),"")</f>
        <v/>
      </c>
    </row>
    <row r="30" spans="2:9" ht="24.95" customHeight="1" x14ac:dyDescent="0.2">
      <c r="B30" s="66" t="str">
        <f>IFERROR('4. Análisis riesgos'!P33,"")</f>
        <v/>
      </c>
      <c r="C30" s="257"/>
      <c r="D30" s="227" t="str">
        <f>IFERROR(IF(B30="","",IF(VLOOKUP(B30,'4. Análisis riesgos'!$B$14:$E$34,3,FALSE)="Alto",0.6,
IF(VLOOKUP(B30,'4. Análisis riesgos'!$B$14:$E$34,3,FALSE)="Medio",0.3,0.1))),"")</f>
        <v/>
      </c>
      <c r="E30" s="227" t="str">
        <f>IFERROR(IF(B30="","",
IF(VLOOKUP(B30,'4. Análisis riesgos'!$B$14:$E$34,4,FALSE)="Alto",0.6,
IF(VLOOKUP(B30,'4. Análisis riesgos'!$B$14:$E$34,4,FALSE)="Medio",0.3,0.1)
)),"")</f>
        <v/>
      </c>
      <c r="F30" s="231" t="str">
        <f t="shared" si="0"/>
        <v/>
      </c>
      <c r="I30" s="241" t="str" cm="1">
        <f t="array" ref="I30">IFERROR(INDEX('4. Análisis riesgos'!$A$14:$A$34,MATCH('9. Análisis riesgo rentabilidad'!B30,'4. Análisis riesgos'!$B$14:$B$34,0),0),"")</f>
        <v/>
      </c>
    </row>
    <row r="31" spans="2:9" ht="24.95" customHeight="1" x14ac:dyDescent="0.2">
      <c r="B31" s="66" t="str">
        <f>IFERROR('4. Análisis riesgos'!P34,"")</f>
        <v/>
      </c>
      <c r="C31" s="257"/>
      <c r="D31" s="227" t="str">
        <f>IFERROR(IF(B31="","",IF(VLOOKUP(B31,'4. Análisis riesgos'!$B$14:$E$34,3,FALSE)="Alto",0.6,
IF(VLOOKUP(B31,'4. Análisis riesgos'!$B$14:$E$34,3,FALSE)="Medio",0.3,0.1))),"")</f>
        <v/>
      </c>
      <c r="E31" s="227" t="str">
        <f>IFERROR(IF(B31="","",
IF(VLOOKUP(B31,'4. Análisis riesgos'!$B$14:$E$34,4,FALSE)="Alto",0.6,
IF(VLOOKUP(B31,'4. Análisis riesgos'!$B$14:$E$34,4,FALSE)="Medio",0.3,0.1)
)),"")</f>
        <v/>
      </c>
      <c r="F31" s="231" t="str">
        <f t="shared" si="0"/>
        <v/>
      </c>
      <c r="I31" s="209" t="str" cm="1">
        <f t="array" ref="I31">IFERROR(INDEX('4. Análisis riesgos'!$A$14:$A$34,MATCH('9. Análisis riesgo rentabilidad'!B31,'4. Análisis riesgos'!$B$14:$B$34,0),0),"")</f>
        <v/>
      </c>
    </row>
    <row r="32" spans="2:9" ht="15" x14ac:dyDescent="0.2">
      <c r="B32" s="242" t="s">
        <v>279</v>
      </c>
      <c r="C32" s="242"/>
      <c r="D32" s="242"/>
      <c r="E32" s="242"/>
      <c r="F32" s="243">
        <f>SUMIF($I$11:$I$31,"Fase de diseño",$F$11:$F$31)+SUMIF($I$11:$I$31,"Fase de construcción",$F$11:$F$31)</f>
        <v>0</v>
      </c>
    </row>
    <row r="33" spans="1:43" ht="15" x14ac:dyDescent="0.2">
      <c r="B33" s="242" t="s">
        <v>280</v>
      </c>
      <c r="C33" s="242"/>
      <c r="D33" s="242"/>
      <c r="E33" s="242"/>
      <c r="F33" s="243">
        <f>SUMIF($I$11:$I$31,"Fase de operación y mantenimiento",$F$11:$F$31)+SUMIF($I$11:$I$31,"Aplicable a todas las fases",$F$11:$F$31)</f>
        <v>0</v>
      </c>
    </row>
    <row r="34" spans="1:43" ht="15" x14ac:dyDescent="0.2">
      <c r="B34" s="242" t="s">
        <v>281</v>
      </c>
      <c r="C34" s="242"/>
      <c r="D34" s="242"/>
      <c r="E34" s="242"/>
      <c r="F34" s="243">
        <f>SUMIF($I$11:$I$31,"Fase de Reversión al Estado",$F$11:$F$31)</f>
        <v>0</v>
      </c>
    </row>
    <row r="35" spans="1:43" ht="15" x14ac:dyDescent="0.2">
      <c r="B35" s="242" t="s">
        <v>369</v>
      </c>
      <c r="C35" s="242"/>
      <c r="D35" s="242"/>
      <c r="E35" s="242"/>
      <c r="F35" s="243">
        <f>SUMIF($I$11:$I$31,"Aplicables a todas las fases",$F$11:$F$31)</f>
        <v>0</v>
      </c>
    </row>
    <row r="36" spans="1:43" ht="21.6" customHeight="1" x14ac:dyDescent="0.2">
      <c r="B36" s="244" t="s">
        <v>290</v>
      </c>
      <c r="C36" s="244"/>
      <c r="D36" s="244"/>
      <c r="E36" s="244"/>
      <c r="F36" s="245">
        <f>SUM(F11:F31)</f>
        <v>0</v>
      </c>
    </row>
    <row r="37" spans="1:43" ht="15" x14ac:dyDescent="0.2">
      <c r="B37" s="242" t="s">
        <v>275</v>
      </c>
      <c r="C37" s="244"/>
      <c r="D37" s="244"/>
      <c r="E37" s="244"/>
      <c r="F37" s="244" t="str">
        <f>IF(ISBLANK('3. Información básica proyecto'!B13),"",'3. Información básica proyecto'!B13)</f>
        <v/>
      </c>
    </row>
    <row r="38" spans="1:43" ht="15" x14ac:dyDescent="0.2">
      <c r="B38" s="242" t="s">
        <v>298</v>
      </c>
      <c r="C38" s="244"/>
      <c r="D38" s="244"/>
      <c r="E38" s="244"/>
      <c r="F38" s="264"/>
    </row>
    <row r="39" spans="1:43" ht="15" x14ac:dyDescent="0.2">
      <c r="B39" s="242" t="s">
        <v>282</v>
      </c>
      <c r="C39" s="244"/>
      <c r="D39" s="244"/>
      <c r="E39" s="244"/>
      <c r="F39" s="245" t="str">
        <f>IFERROR(F36/F37,"")</f>
        <v/>
      </c>
    </row>
    <row r="40" spans="1:43" ht="15" x14ac:dyDescent="0.2">
      <c r="B40" s="246" t="s">
        <v>271</v>
      </c>
      <c r="C40" s="244"/>
      <c r="D40" s="244"/>
      <c r="E40" s="244"/>
      <c r="F40" s="245" t="str">
        <f>IFERROR(F32/$F$38,"")</f>
        <v/>
      </c>
    </row>
    <row r="41" spans="1:43" ht="15" x14ac:dyDescent="0.2">
      <c r="B41" s="246" t="s">
        <v>283</v>
      </c>
      <c r="C41" s="244"/>
      <c r="D41" s="244"/>
      <c r="E41" s="244"/>
      <c r="F41" s="245" t="str">
        <f>IFERROR(F33/$F$37,"")</f>
        <v/>
      </c>
    </row>
    <row r="42" spans="1:43" ht="15" x14ac:dyDescent="0.2">
      <c r="B42" s="320" t="s">
        <v>62</v>
      </c>
      <c r="C42" s="321"/>
      <c r="D42" s="321"/>
      <c r="E42" s="321"/>
      <c r="F42" s="245" t="str">
        <f>IFERROR(F35/$F$37,"")</f>
        <v/>
      </c>
    </row>
    <row r="45" spans="1:43" s="263" customFormat="1" ht="15" x14ac:dyDescent="0.25">
      <c r="A45" s="247"/>
      <c r="B45" s="247" t="s">
        <v>274</v>
      </c>
      <c r="C45" s="247"/>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row>
    <row r="46" spans="1:43" ht="15" x14ac:dyDescent="0.25">
      <c r="A46" s="160"/>
      <c r="D46" s="249" t="s">
        <v>81</v>
      </c>
      <c r="E46" s="249" t="s">
        <v>82</v>
      </c>
      <c r="F46" s="249" t="s">
        <v>83</v>
      </c>
      <c r="G46" s="249" t="s">
        <v>84</v>
      </c>
      <c r="H46" s="249" t="s">
        <v>85</v>
      </c>
      <c r="I46" s="249" t="s">
        <v>86</v>
      </c>
      <c r="J46" s="249" t="s">
        <v>87</v>
      </c>
      <c r="K46" s="249" t="s">
        <v>88</v>
      </c>
      <c r="L46" s="249" t="s">
        <v>89</v>
      </c>
      <c r="M46" s="249" t="s">
        <v>90</v>
      </c>
      <c r="N46" s="249" t="s">
        <v>91</v>
      </c>
      <c r="O46" s="249" t="s">
        <v>92</v>
      </c>
      <c r="P46" s="249" t="s">
        <v>93</v>
      </c>
      <c r="Q46" s="249" t="s">
        <v>94</v>
      </c>
      <c r="R46" s="249" t="s">
        <v>95</v>
      </c>
      <c r="S46" s="249" t="s">
        <v>96</v>
      </c>
      <c r="T46" s="249" t="s">
        <v>97</v>
      </c>
      <c r="U46" s="249" t="s">
        <v>98</v>
      </c>
      <c r="V46" s="249" t="s">
        <v>99</v>
      </c>
      <c r="W46" s="249" t="s">
        <v>100</v>
      </c>
      <c r="X46" s="249" t="s">
        <v>101</v>
      </c>
      <c r="Y46" s="249" t="s">
        <v>102</v>
      </c>
      <c r="Z46" s="249" t="s">
        <v>103</v>
      </c>
      <c r="AA46" s="249" t="s">
        <v>104</v>
      </c>
      <c r="AB46" s="249" t="s">
        <v>105</v>
      </c>
      <c r="AC46" s="249" t="s">
        <v>106</v>
      </c>
      <c r="AD46" s="249" t="s">
        <v>107</v>
      </c>
      <c r="AE46" s="249" t="s">
        <v>108</v>
      </c>
      <c r="AF46" s="249" t="s">
        <v>109</v>
      </c>
      <c r="AG46" s="249" t="s">
        <v>110</v>
      </c>
      <c r="AH46" s="249" t="s">
        <v>111</v>
      </c>
      <c r="AI46" s="249" t="s">
        <v>112</v>
      </c>
      <c r="AJ46" s="249" t="s">
        <v>113</v>
      </c>
      <c r="AK46" s="249" t="s">
        <v>114</v>
      </c>
      <c r="AL46" s="249" t="s">
        <v>115</v>
      </c>
      <c r="AM46" s="249" t="s">
        <v>116</v>
      </c>
      <c r="AN46" s="249" t="s">
        <v>117</v>
      </c>
      <c r="AO46" s="249" t="s">
        <v>118</v>
      </c>
      <c r="AP46" s="249" t="s">
        <v>119</v>
      </c>
      <c r="AQ46" s="249" t="s">
        <v>120</v>
      </c>
    </row>
    <row r="47" spans="1:43" ht="15" x14ac:dyDescent="0.25">
      <c r="A47" s="160"/>
      <c r="B47" s="250" t="s">
        <v>277</v>
      </c>
      <c r="C47" s="251"/>
      <c r="D47" s="252">
        <f>'7. Flujos de caja'!D43</f>
        <v>0</v>
      </c>
      <c r="E47" s="252">
        <f>'7. Flujos de caja'!E43</f>
        <v>0</v>
      </c>
      <c r="F47" s="252">
        <f>'7. Flujos de caja'!F43</f>
        <v>0</v>
      </c>
      <c r="G47" s="252">
        <f>'7. Flujos de caja'!G43</f>
        <v>0</v>
      </c>
      <c r="H47" s="252">
        <f>'7. Flujos de caja'!H43</f>
        <v>0</v>
      </c>
      <c r="I47" s="252">
        <f>'7. Flujos de caja'!I43</f>
        <v>0</v>
      </c>
      <c r="J47" s="252">
        <f>'7. Flujos de caja'!J43</f>
        <v>0</v>
      </c>
      <c r="K47" s="252">
        <f>'7. Flujos de caja'!K43</f>
        <v>0</v>
      </c>
      <c r="L47" s="252">
        <f>'7. Flujos de caja'!L43</f>
        <v>0</v>
      </c>
      <c r="M47" s="252">
        <f>'7. Flujos de caja'!M43</f>
        <v>0</v>
      </c>
      <c r="N47" s="252">
        <f>'7. Flujos de caja'!N43</f>
        <v>0</v>
      </c>
      <c r="O47" s="252">
        <f>'7. Flujos de caja'!O43</f>
        <v>0</v>
      </c>
      <c r="P47" s="252">
        <f>'7. Flujos de caja'!P43</f>
        <v>0</v>
      </c>
      <c r="Q47" s="252">
        <f>'7. Flujos de caja'!Q43</f>
        <v>0</v>
      </c>
      <c r="R47" s="252">
        <f>'7. Flujos de caja'!R43</f>
        <v>0</v>
      </c>
      <c r="S47" s="252">
        <f>'7. Flujos de caja'!S43</f>
        <v>0</v>
      </c>
      <c r="T47" s="252">
        <f>'7. Flujos de caja'!T43</f>
        <v>0</v>
      </c>
      <c r="U47" s="252">
        <f>'7. Flujos de caja'!U43</f>
        <v>0</v>
      </c>
      <c r="V47" s="252">
        <f>'7. Flujos de caja'!V43</f>
        <v>0</v>
      </c>
      <c r="W47" s="252">
        <f>'7. Flujos de caja'!W43</f>
        <v>0</v>
      </c>
      <c r="X47" s="252">
        <f>'7. Flujos de caja'!X43</f>
        <v>0</v>
      </c>
      <c r="Y47" s="252">
        <f>'7. Flujos de caja'!Y43</f>
        <v>0</v>
      </c>
      <c r="Z47" s="252">
        <f>'7. Flujos de caja'!Z43</f>
        <v>0</v>
      </c>
      <c r="AA47" s="252">
        <f>'7. Flujos de caja'!AA43</f>
        <v>0</v>
      </c>
      <c r="AB47" s="252">
        <f>'7. Flujos de caja'!AB43</f>
        <v>0</v>
      </c>
      <c r="AC47" s="252">
        <f>'7. Flujos de caja'!AC43</f>
        <v>0</v>
      </c>
      <c r="AD47" s="252">
        <f>'7. Flujos de caja'!AD43</f>
        <v>0</v>
      </c>
      <c r="AE47" s="252">
        <f>'7. Flujos de caja'!AE43</f>
        <v>0</v>
      </c>
      <c r="AF47" s="252">
        <f>'7. Flujos de caja'!AF43</f>
        <v>0</v>
      </c>
      <c r="AG47" s="252">
        <f>'7. Flujos de caja'!AG43</f>
        <v>0</v>
      </c>
      <c r="AH47" s="252">
        <f>'7. Flujos de caja'!AH43</f>
        <v>0</v>
      </c>
      <c r="AI47" s="252">
        <f>'7. Flujos de caja'!AI43</f>
        <v>0</v>
      </c>
      <c r="AJ47" s="252">
        <f>'7. Flujos de caja'!AJ43</f>
        <v>0</v>
      </c>
      <c r="AK47" s="252">
        <f>'7. Flujos de caja'!AK43</f>
        <v>0</v>
      </c>
      <c r="AL47" s="252">
        <f>'7. Flujos de caja'!AL43</f>
        <v>0</v>
      </c>
      <c r="AM47" s="252">
        <f>'7. Flujos de caja'!AM43</f>
        <v>0</v>
      </c>
      <c r="AN47" s="252">
        <f>'7. Flujos de caja'!AN43</f>
        <v>0</v>
      </c>
      <c r="AO47" s="252">
        <f>'7. Flujos de caja'!AO43</f>
        <v>0</v>
      </c>
      <c r="AP47" s="252">
        <f>'7. Flujos de caja'!AP43</f>
        <v>0</v>
      </c>
      <c r="AQ47" s="252">
        <f>'7. Flujos de caja'!AQ43</f>
        <v>0</v>
      </c>
    </row>
    <row r="48" spans="1:43" ht="15" x14ac:dyDescent="0.25">
      <c r="A48" s="160"/>
      <c r="B48" s="313" t="s">
        <v>276</v>
      </c>
      <c r="C48" s="253"/>
      <c r="D48" s="258"/>
      <c r="E48" s="258"/>
      <c r="F48" s="258"/>
      <c r="G48" s="258"/>
      <c r="H48" s="258"/>
      <c r="I48" s="258"/>
      <c r="J48" s="258"/>
      <c r="K48" s="258"/>
      <c r="L48" s="258"/>
      <c r="M48" s="259"/>
      <c r="N48" s="258"/>
      <c r="O48" s="258"/>
      <c r="P48" s="258"/>
      <c r="Q48" s="258"/>
      <c r="R48" s="258"/>
      <c r="S48" s="258"/>
      <c r="T48" s="258"/>
      <c r="U48" s="258"/>
      <c r="V48" s="258"/>
      <c r="W48" s="259"/>
      <c r="X48" s="258"/>
      <c r="Y48" s="258"/>
      <c r="Z48" s="258"/>
      <c r="AA48" s="258"/>
      <c r="AB48" s="258"/>
      <c r="AC48" s="260"/>
      <c r="AD48" s="260"/>
      <c r="AE48" s="260"/>
      <c r="AF48" s="260"/>
      <c r="AG48" s="260"/>
      <c r="AH48" s="260"/>
      <c r="AI48" s="260"/>
      <c r="AJ48" s="260"/>
      <c r="AK48" s="260"/>
      <c r="AL48" s="260"/>
      <c r="AM48" s="260"/>
      <c r="AN48" s="260"/>
      <c r="AO48" s="260"/>
      <c r="AP48" s="260"/>
      <c r="AQ48" s="260"/>
    </row>
    <row r="49" spans="1:43" ht="15" x14ac:dyDescent="0.25">
      <c r="A49" s="160"/>
      <c r="B49" s="250" t="s">
        <v>286</v>
      </c>
      <c r="C49" s="253"/>
      <c r="D49" s="251">
        <f>'7. Flujos de caja'!D32</f>
        <v>0</v>
      </c>
      <c r="E49" s="251">
        <f>'7. Flujos de caja'!E32</f>
        <v>0</v>
      </c>
      <c r="F49" s="251">
        <f>'7. Flujos de caja'!F32</f>
        <v>0</v>
      </c>
      <c r="G49" s="251">
        <f>'7. Flujos de caja'!G32</f>
        <v>0</v>
      </c>
      <c r="H49" s="251">
        <f>'7. Flujos de caja'!H32</f>
        <v>0</v>
      </c>
      <c r="I49" s="251">
        <f>'7. Flujos de caja'!I32</f>
        <v>0</v>
      </c>
      <c r="J49" s="251">
        <f>'7. Flujos de caja'!J32</f>
        <v>0</v>
      </c>
      <c r="K49" s="251">
        <f>'7. Flujos de caja'!K32</f>
        <v>0</v>
      </c>
      <c r="L49" s="251">
        <f>'7. Flujos de caja'!L32</f>
        <v>0</v>
      </c>
      <c r="M49" s="251">
        <f>'7. Flujos de caja'!M32</f>
        <v>0</v>
      </c>
      <c r="N49" s="251">
        <f>'7. Flujos de caja'!N32</f>
        <v>0</v>
      </c>
      <c r="O49" s="251">
        <f>'7. Flujos de caja'!O32</f>
        <v>0</v>
      </c>
      <c r="P49" s="251">
        <f>'7. Flujos de caja'!P32</f>
        <v>0</v>
      </c>
      <c r="Q49" s="251">
        <f>'7. Flujos de caja'!Q32</f>
        <v>0</v>
      </c>
      <c r="R49" s="251">
        <f>'7. Flujos de caja'!R32</f>
        <v>0</v>
      </c>
      <c r="S49" s="251">
        <f>'7. Flujos de caja'!S32</f>
        <v>0</v>
      </c>
      <c r="T49" s="251">
        <f>'7. Flujos de caja'!T32</f>
        <v>0</v>
      </c>
      <c r="U49" s="251">
        <f>'7. Flujos de caja'!U32</f>
        <v>0</v>
      </c>
      <c r="V49" s="251">
        <f>'7. Flujos de caja'!V32</f>
        <v>0</v>
      </c>
      <c r="W49" s="251">
        <f>'7. Flujos de caja'!W32</f>
        <v>0</v>
      </c>
      <c r="X49" s="251">
        <f>'7. Flujos de caja'!X32</f>
        <v>0</v>
      </c>
      <c r="Y49" s="251">
        <f>'7. Flujos de caja'!Y32</f>
        <v>0</v>
      </c>
      <c r="Z49" s="251">
        <f>'7. Flujos de caja'!Z32</f>
        <v>0</v>
      </c>
      <c r="AA49" s="251">
        <f>'7. Flujos de caja'!AA32</f>
        <v>0</v>
      </c>
      <c r="AB49" s="251">
        <f>'7. Flujos de caja'!AB32</f>
        <v>0</v>
      </c>
      <c r="AC49" s="251">
        <f>'7. Flujos de caja'!AC32</f>
        <v>0</v>
      </c>
      <c r="AD49" s="251">
        <f>'7. Flujos de caja'!AD32</f>
        <v>0</v>
      </c>
      <c r="AE49" s="251">
        <f>'7. Flujos de caja'!AE32</f>
        <v>0</v>
      </c>
      <c r="AF49" s="251">
        <f>'7. Flujos de caja'!AF32</f>
        <v>0</v>
      </c>
      <c r="AG49" s="251">
        <f>'7. Flujos de caja'!AG32</f>
        <v>0</v>
      </c>
      <c r="AH49" s="251">
        <f>'7. Flujos de caja'!AH32</f>
        <v>0</v>
      </c>
      <c r="AI49" s="251">
        <f>'7. Flujos de caja'!AI32</f>
        <v>0</v>
      </c>
      <c r="AJ49" s="251">
        <f>'7. Flujos de caja'!AJ32</f>
        <v>0</v>
      </c>
      <c r="AK49" s="251">
        <f>'7. Flujos de caja'!AK32</f>
        <v>0</v>
      </c>
      <c r="AL49" s="251">
        <f>'7. Flujos de caja'!AL32</f>
        <v>0</v>
      </c>
      <c r="AM49" s="251">
        <f>'7. Flujos de caja'!AM32</f>
        <v>0</v>
      </c>
      <c r="AN49" s="251">
        <f>'7. Flujos de caja'!AN32</f>
        <v>0</v>
      </c>
      <c r="AO49" s="251">
        <f>'7. Flujos de caja'!AO32</f>
        <v>0</v>
      </c>
      <c r="AP49" s="251">
        <f>'7. Flujos de caja'!AP32</f>
        <v>0</v>
      </c>
      <c r="AQ49" s="251">
        <f>'7. Flujos de caja'!AQ32</f>
        <v>0</v>
      </c>
    </row>
    <row r="50" spans="1:43" ht="15" x14ac:dyDescent="0.25">
      <c r="A50" s="160"/>
      <c r="B50" s="313" t="s">
        <v>278</v>
      </c>
      <c r="C50" s="253"/>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60"/>
      <c r="AD50" s="260"/>
      <c r="AE50" s="260"/>
      <c r="AF50" s="260"/>
      <c r="AG50" s="260"/>
      <c r="AH50" s="260"/>
      <c r="AI50" s="260"/>
      <c r="AJ50" s="260"/>
      <c r="AK50" s="260"/>
      <c r="AL50" s="260"/>
      <c r="AM50" s="260"/>
      <c r="AN50" s="260"/>
      <c r="AO50" s="260"/>
      <c r="AP50" s="260"/>
      <c r="AQ50" s="260"/>
    </row>
    <row r="51" spans="1:43" ht="15" x14ac:dyDescent="0.25">
      <c r="A51" s="160"/>
      <c r="B51" s="250" t="s">
        <v>285</v>
      </c>
      <c r="C51" s="253"/>
      <c r="D51" s="251">
        <v>0</v>
      </c>
      <c r="E51" s="251">
        <v>0</v>
      </c>
      <c r="F51" s="251">
        <v>0</v>
      </c>
      <c r="G51" s="251">
        <v>0</v>
      </c>
      <c r="H51" s="251">
        <v>0</v>
      </c>
      <c r="I51" s="251">
        <v>0</v>
      </c>
      <c r="J51" s="251">
        <v>0</v>
      </c>
      <c r="K51" s="251">
        <v>0</v>
      </c>
      <c r="L51" s="251">
        <v>0</v>
      </c>
      <c r="M51" s="251">
        <v>0</v>
      </c>
      <c r="N51" s="251">
        <v>0</v>
      </c>
      <c r="O51" s="251">
        <v>0</v>
      </c>
      <c r="P51" s="251">
        <v>0</v>
      </c>
      <c r="Q51" s="251">
        <v>0</v>
      </c>
      <c r="R51" s="251">
        <v>0</v>
      </c>
      <c r="S51" s="251">
        <v>0</v>
      </c>
      <c r="T51" s="251">
        <v>0</v>
      </c>
      <c r="U51" s="251">
        <v>0</v>
      </c>
      <c r="V51" s="251">
        <v>0</v>
      </c>
      <c r="W51" s="251">
        <v>0</v>
      </c>
      <c r="X51" s="251">
        <v>0</v>
      </c>
      <c r="Y51" s="251">
        <v>0</v>
      </c>
      <c r="Z51" s="251">
        <v>0</v>
      </c>
      <c r="AA51" s="251">
        <v>0</v>
      </c>
      <c r="AB51" s="251">
        <f>'[2]Libro de hipótesis'!D35</f>
        <v>0</v>
      </c>
      <c r="AC51" s="251">
        <f>'[2]Libro de hipótesis'!E35</f>
        <v>0</v>
      </c>
      <c r="AD51" s="251">
        <f>'[2]Libro de hipótesis'!F35</f>
        <v>0</v>
      </c>
      <c r="AE51" s="251">
        <f>'[2]Libro de hipótesis'!G35</f>
        <v>0</v>
      </c>
      <c r="AF51" s="251">
        <f>'[2]Libro de hipótesis'!H35</f>
        <v>0</v>
      </c>
      <c r="AG51" s="251">
        <f>'[2]Libro de hipótesis'!I35</f>
        <v>0</v>
      </c>
      <c r="AH51" s="251">
        <f>'[2]Libro de hipótesis'!J35</f>
        <v>0</v>
      </c>
      <c r="AI51" s="251">
        <f>'[2]Libro de hipótesis'!K35</f>
        <v>0</v>
      </c>
      <c r="AJ51" s="251">
        <f>'[2]Libro de hipótesis'!L35</f>
        <v>0</v>
      </c>
      <c r="AK51" s="251">
        <f>'[2]Libro de hipótesis'!M35</f>
        <v>0</v>
      </c>
      <c r="AL51" s="251">
        <f>'[2]Libro de hipótesis'!N35</f>
        <v>0</v>
      </c>
      <c r="AM51" s="251">
        <f>'[2]Libro de hipótesis'!O35</f>
        <v>0</v>
      </c>
      <c r="AN51" s="251">
        <f>'[2]Libro de hipótesis'!P35</f>
        <v>0</v>
      </c>
      <c r="AO51" s="251">
        <f>'[2]Libro de hipótesis'!Q35</f>
        <v>0</v>
      </c>
      <c r="AP51" s="251">
        <f>'[2]Libro de hipótesis'!R35</f>
        <v>0</v>
      </c>
      <c r="AQ51" s="251"/>
    </row>
    <row r="52" spans="1:43" ht="15" x14ac:dyDescent="0.25">
      <c r="A52" s="160"/>
      <c r="B52" s="313" t="s">
        <v>284</v>
      </c>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60"/>
      <c r="AD52" s="260"/>
      <c r="AE52" s="260"/>
      <c r="AF52" s="260"/>
      <c r="AG52" s="260"/>
      <c r="AH52" s="260"/>
      <c r="AI52" s="260"/>
      <c r="AJ52" s="260"/>
      <c r="AK52" s="260"/>
      <c r="AL52" s="260"/>
      <c r="AM52" s="260"/>
      <c r="AN52" s="260"/>
      <c r="AO52" s="260"/>
      <c r="AP52" s="260"/>
      <c r="AQ52" s="260"/>
    </row>
    <row r="53" spans="1:43" ht="15" x14ac:dyDescent="0.25">
      <c r="A53" s="160"/>
      <c r="B53" s="250" t="s">
        <v>370</v>
      </c>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60"/>
      <c r="AD53" s="260"/>
      <c r="AE53" s="260"/>
      <c r="AF53" s="260"/>
      <c r="AG53" s="260"/>
      <c r="AH53" s="260"/>
      <c r="AI53" s="260"/>
      <c r="AJ53" s="260"/>
      <c r="AK53" s="260"/>
      <c r="AL53" s="260"/>
      <c r="AM53" s="260"/>
      <c r="AN53" s="260"/>
      <c r="AO53" s="260"/>
      <c r="AP53" s="260"/>
      <c r="AQ53" s="260"/>
    </row>
    <row r="54" spans="1:43" ht="15" x14ac:dyDescent="0.25">
      <c r="A54" s="160"/>
      <c r="B54" s="254" t="s">
        <v>272</v>
      </c>
      <c r="C54" s="254"/>
      <c r="D54" s="255">
        <f>(D47-D48)+(D49-D50)+(D51-D52)-D53</f>
        <v>0</v>
      </c>
      <c r="E54" s="255">
        <f t="shared" ref="E54:AQ54" si="1">(E47-E48)+(E49-E50)+(E51-E52)-E53</f>
        <v>0</v>
      </c>
      <c r="F54" s="255">
        <f t="shared" si="1"/>
        <v>0</v>
      </c>
      <c r="G54" s="255">
        <f t="shared" si="1"/>
        <v>0</v>
      </c>
      <c r="H54" s="255">
        <f t="shared" si="1"/>
        <v>0</v>
      </c>
      <c r="I54" s="255">
        <f t="shared" si="1"/>
        <v>0</v>
      </c>
      <c r="J54" s="255">
        <f t="shared" si="1"/>
        <v>0</v>
      </c>
      <c r="K54" s="255">
        <f t="shared" si="1"/>
        <v>0</v>
      </c>
      <c r="L54" s="255">
        <f t="shared" si="1"/>
        <v>0</v>
      </c>
      <c r="M54" s="255">
        <f t="shared" si="1"/>
        <v>0</v>
      </c>
      <c r="N54" s="255">
        <f t="shared" si="1"/>
        <v>0</v>
      </c>
      <c r="O54" s="255">
        <f t="shared" si="1"/>
        <v>0</v>
      </c>
      <c r="P54" s="255">
        <f t="shared" si="1"/>
        <v>0</v>
      </c>
      <c r="Q54" s="255">
        <f t="shared" si="1"/>
        <v>0</v>
      </c>
      <c r="R54" s="255">
        <f t="shared" si="1"/>
        <v>0</v>
      </c>
      <c r="S54" s="255">
        <f t="shared" si="1"/>
        <v>0</v>
      </c>
      <c r="T54" s="255">
        <f t="shared" si="1"/>
        <v>0</v>
      </c>
      <c r="U54" s="255">
        <f t="shared" si="1"/>
        <v>0</v>
      </c>
      <c r="V54" s="255">
        <f t="shared" si="1"/>
        <v>0</v>
      </c>
      <c r="W54" s="255">
        <f t="shared" si="1"/>
        <v>0</v>
      </c>
      <c r="X54" s="255">
        <f t="shared" si="1"/>
        <v>0</v>
      </c>
      <c r="Y54" s="255">
        <f t="shared" si="1"/>
        <v>0</v>
      </c>
      <c r="Z54" s="255">
        <f t="shared" si="1"/>
        <v>0</v>
      </c>
      <c r="AA54" s="255">
        <f t="shared" si="1"/>
        <v>0</v>
      </c>
      <c r="AB54" s="255">
        <f t="shared" si="1"/>
        <v>0</v>
      </c>
      <c r="AC54" s="255">
        <f t="shared" si="1"/>
        <v>0</v>
      </c>
      <c r="AD54" s="255">
        <f t="shared" si="1"/>
        <v>0</v>
      </c>
      <c r="AE54" s="255">
        <f t="shared" si="1"/>
        <v>0</v>
      </c>
      <c r="AF54" s="255">
        <f t="shared" si="1"/>
        <v>0</v>
      </c>
      <c r="AG54" s="255">
        <f t="shared" si="1"/>
        <v>0</v>
      </c>
      <c r="AH54" s="255">
        <f t="shared" si="1"/>
        <v>0</v>
      </c>
      <c r="AI54" s="255">
        <f t="shared" si="1"/>
        <v>0</v>
      </c>
      <c r="AJ54" s="255">
        <f t="shared" si="1"/>
        <v>0</v>
      </c>
      <c r="AK54" s="255">
        <f t="shared" si="1"/>
        <v>0</v>
      </c>
      <c r="AL54" s="255">
        <f t="shared" si="1"/>
        <v>0</v>
      </c>
      <c r="AM54" s="255">
        <f t="shared" si="1"/>
        <v>0</v>
      </c>
      <c r="AN54" s="255">
        <f t="shared" si="1"/>
        <v>0</v>
      </c>
      <c r="AO54" s="255">
        <f t="shared" si="1"/>
        <v>0</v>
      </c>
      <c r="AP54" s="255">
        <f t="shared" si="1"/>
        <v>0</v>
      </c>
      <c r="AQ54" s="255">
        <f t="shared" si="1"/>
        <v>0</v>
      </c>
    </row>
    <row r="55" spans="1:43" ht="15" x14ac:dyDescent="0.25">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row>
    <row r="56" spans="1:43" ht="15" x14ac:dyDescent="0.25">
      <c r="A56" s="160"/>
      <c r="B56" s="249" t="s">
        <v>1</v>
      </c>
      <c r="C56" s="304">
        <f>'7. Flujos de caja'!D52</f>
        <v>2.4066666666666667E-2</v>
      </c>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row>
    <row r="57" spans="1:43" ht="15" x14ac:dyDescent="0.25">
      <c r="A57" s="160"/>
      <c r="B57" s="249" t="s">
        <v>121</v>
      </c>
      <c r="C57" s="261">
        <f>NPV(C56,D54:AB54)</f>
        <v>0</v>
      </c>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row>
    <row r="58" spans="1:43" ht="15" x14ac:dyDescent="0.25">
      <c r="A58" s="160"/>
      <c r="B58" s="317" t="s">
        <v>364</v>
      </c>
      <c r="C58" s="318" t="str">
        <f>IF(C57=0,"",IRR(D54:AQ54))</f>
        <v/>
      </c>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row>
    <row r="61" spans="1:43" x14ac:dyDescent="0.2">
      <c r="B61" s="428" t="s">
        <v>288</v>
      </c>
      <c r="C61" s="390"/>
      <c r="D61" s="391"/>
      <c r="E61" s="391"/>
      <c r="F61" s="391"/>
      <c r="G61" s="391"/>
      <c r="H61" s="392"/>
    </row>
    <row r="62" spans="1:43" ht="36" customHeight="1" x14ac:dyDescent="0.2">
      <c r="B62" s="429"/>
      <c r="C62" s="393"/>
      <c r="D62" s="394"/>
      <c r="E62" s="394"/>
      <c r="F62" s="394"/>
      <c r="G62" s="394"/>
      <c r="H62" s="395"/>
    </row>
  </sheetData>
  <sheetProtection selectLockedCells="1"/>
  <mergeCells count="8">
    <mergeCell ref="A7:H7"/>
    <mergeCell ref="B61:B62"/>
    <mergeCell ref="C61:H62"/>
    <mergeCell ref="D9:D10"/>
    <mergeCell ref="C9:C10"/>
    <mergeCell ref="E9:E10"/>
    <mergeCell ref="F9:F10"/>
    <mergeCell ref="B9:B10"/>
  </mergeCells>
  <phoneticPr fontId="42" type="noConversion"/>
  <pageMargins left="0.70866141732283472" right="0.70866141732283472" top="0.74803149606299213" bottom="0.74803149606299213" header="0.31496062992125984" footer="0.31496062992125984"/>
  <pageSetup paperSize="9" scale="14"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9"/>
  <sheetViews>
    <sheetView showGridLines="0" zoomScale="80" zoomScaleNormal="80" zoomScaleSheetLayoutView="85" workbookViewId="0">
      <selection activeCell="B218" sqref="B218:C218"/>
    </sheetView>
  </sheetViews>
  <sheetFormatPr baseColWidth="10" defaultColWidth="9.140625" defaultRowHeight="15" x14ac:dyDescent="0.25"/>
  <cols>
    <col min="1" max="1" width="21" customWidth="1"/>
    <col min="2" max="2" width="24.28515625" customWidth="1"/>
    <col min="3" max="3" width="14.5703125" bestFit="1" customWidth="1"/>
    <col min="4" max="4" width="17.85546875" customWidth="1"/>
    <col min="5" max="5" width="12.42578125" customWidth="1"/>
    <col min="6" max="6" width="15.85546875" customWidth="1"/>
    <col min="7" max="7" width="15.5703125" bestFit="1" customWidth="1"/>
    <col min="8" max="8" width="11.85546875" customWidth="1"/>
    <col min="9" max="9" width="20.5703125" customWidth="1"/>
    <col min="11" max="11" width="14.42578125" customWidth="1"/>
  </cols>
  <sheetData>
    <row r="1" spans="1:11" x14ac:dyDescent="0.25">
      <c r="A1" s="81"/>
      <c r="B1" s="82"/>
      <c r="C1" s="82"/>
      <c r="D1" s="83"/>
      <c r="E1" s="83"/>
      <c r="F1" s="83"/>
      <c r="G1" s="83"/>
      <c r="H1" s="83"/>
      <c r="I1" s="83"/>
      <c r="J1" s="83"/>
      <c r="K1" s="83"/>
    </row>
    <row r="2" spans="1:11" ht="18" x14ac:dyDescent="0.25">
      <c r="A2" s="81"/>
      <c r="B2" s="86"/>
      <c r="C2" s="86"/>
      <c r="D2" s="87"/>
      <c r="E2" s="83"/>
      <c r="F2" s="83"/>
      <c r="G2" s="83"/>
      <c r="H2" s="83"/>
      <c r="I2" s="83"/>
      <c r="J2" s="83"/>
      <c r="K2" s="83"/>
    </row>
    <row r="3" spans="1:11" ht="18" x14ac:dyDescent="0.25">
      <c r="A3" s="81"/>
      <c r="B3" s="86" t="s">
        <v>203</v>
      </c>
      <c r="C3" s="82"/>
      <c r="D3" s="89"/>
      <c r="E3" s="83"/>
      <c r="F3" s="83"/>
      <c r="G3" s="83"/>
      <c r="H3" s="83"/>
      <c r="I3" s="150"/>
      <c r="J3" s="463">
        <f t="shared" ref="J3" ca="1" si="0">TODAY()</f>
        <v>44764</v>
      </c>
      <c r="K3" s="463"/>
    </row>
    <row r="4" spans="1:11" x14ac:dyDescent="0.25">
      <c r="A4" s="81"/>
      <c r="B4" s="81"/>
      <c r="C4" s="81"/>
      <c r="D4" s="81"/>
      <c r="E4" s="83"/>
      <c r="F4" s="83"/>
      <c r="G4" s="83"/>
      <c r="H4" s="83"/>
      <c r="I4" s="83"/>
      <c r="J4" s="83"/>
      <c r="K4" s="83"/>
    </row>
    <row r="5" spans="1:11" x14ac:dyDescent="0.25">
      <c r="A5" s="81"/>
      <c r="B5" s="82"/>
      <c r="C5" s="82"/>
      <c r="D5" s="89"/>
      <c r="E5" s="83"/>
      <c r="F5" s="83"/>
      <c r="G5" s="83"/>
      <c r="H5" s="83"/>
      <c r="I5" s="151"/>
      <c r="J5" s="464" t="s">
        <v>297</v>
      </c>
      <c r="K5" s="464"/>
    </row>
    <row r="7" spans="1:11" x14ac:dyDescent="0.25">
      <c r="A7" s="109" t="s">
        <v>171</v>
      </c>
      <c r="B7" s="73"/>
      <c r="C7" s="73"/>
      <c r="D7" s="73"/>
      <c r="E7" s="73"/>
      <c r="F7" s="73"/>
      <c r="G7" s="73"/>
      <c r="H7" s="73"/>
      <c r="I7" s="73"/>
      <c r="J7" s="73"/>
    </row>
    <row r="8" spans="1:11" s="80" customFormat="1" ht="15.75" thickBot="1" x14ac:dyDescent="0.3"/>
    <row r="9" spans="1:11" s="80" customFormat="1" ht="15.75" thickBot="1" x14ac:dyDescent="0.3">
      <c r="A9" s="120" t="s">
        <v>318</v>
      </c>
      <c r="B9" s="110"/>
      <c r="C9" s="281" t="str">
        <f>IF(ISBLANK('1. Revisión de admisibilidad'!B11),"",'1. Revisión de admisibilidad'!B11)</f>
        <v/>
      </c>
      <c r="D9" s="112"/>
      <c r="E9" s="112"/>
      <c r="F9" s="112"/>
      <c r="G9" s="112"/>
      <c r="H9" s="112"/>
    </row>
    <row r="10" spans="1:11" s="110" customFormat="1" ht="15.95" customHeight="1" thickBot="1" x14ac:dyDescent="0.3">
      <c r="A10" s="120" t="s">
        <v>323</v>
      </c>
      <c r="C10" s="281" t="str">
        <f>IF(ISBLANK('1. Revisión de admisibilidad'!B14),"",'1. Revisión de admisibilidad'!B14)</f>
        <v/>
      </c>
      <c r="D10" s="112"/>
      <c r="E10" s="112"/>
      <c r="F10" s="112"/>
      <c r="G10" s="112"/>
      <c r="H10" s="112"/>
      <c r="I10" s="80"/>
      <c r="J10" s="80"/>
    </row>
    <row r="11" spans="1:11" s="110" customFormat="1" ht="15.95" customHeight="1" thickBot="1" x14ac:dyDescent="0.3">
      <c r="A11" s="120" t="s">
        <v>320</v>
      </c>
      <c r="C11" s="281" t="str">
        <f>IF(ISBLANK('1. Revisión de admisibilidad'!B17),"",'1. Revisión de admisibilidad'!B17)</f>
        <v/>
      </c>
      <c r="D11" s="112"/>
      <c r="E11" s="112"/>
      <c r="F11" s="112"/>
      <c r="G11" s="112"/>
      <c r="H11" s="112"/>
      <c r="I11" s="80"/>
      <c r="J11" s="80"/>
    </row>
    <row r="12" spans="1:11" s="110" customFormat="1" ht="15.95" customHeight="1" thickBot="1" x14ac:dyDescent="0.3">
      <c r="A12" s="120" t="s">
        <v>321</v>
      </c>
      <c r="C12" s="281" t="str">
        <f>IF(ISBLANK('1. Revisión de admisibilidad'!B20),"",'1. Revisión de admisibilidad'!B20)</f>
        <v/>
      </c>
      <c r="D12" s="112"/>
      <c r="E12" s="112"/>
      <c r="F12" s="112"/>
      <c r="G12" s="112"/>
      <c r="H12" s="112"/>
      <c r="I12" s="80"/>
      <c r="J12" s="80"/>
    </row>
    <row r="13" spans="1:11" s="110" customFormat="1" ht="15.95" customHeight="1" thickBot="1" x14ac:dyDescent="0.3">
      <c r="A13" s="120" t="s">
        <v>172</v>
      </c>
      <c r="C13" s="111" t="str">
        <f>IF(ISBLANK('3. Información básica proyecto'!B7),"",'3. Información básica proyecto'!B7)</f>
        <v/>
      </c>
      <c r="D13" s="112"/>
      <c r="E13" s="112"/>
      <c r="F13" s="112"/>
      <c r="G13" s="112"/>
      <c r="H13" s="112"/>
      <c r="I13" s="80"/>
      <c r="J13" s="80"/>
    </row>
    <row r="14" spans="1:11" s="110" customFormat="1" ht="15.95" customHeight="1" thickBot="1" x14ac:dyDescent="0.3">
      <c r="A14" s="120" t="s">
        <v>313</v>
      </c>
      <c r="C14" s="113" t="str">
        <f>IF(AND('1. Revisión de admisibilidad'!C56=FALSE,'1. Revisión de admisibilidad'!G56=FALSE),"",
IF('1. Revisión de admisibilidad'!C56=TRUE,"Informe de evaluación básica","Informe de evaluación ordinario"))</f>
        <v/>
      </c>
      <c r="D14" s="114"/>
      <c r="E14" s="114"/>
      <c r="F14" s="114"/>
      <c r="G14" s="114"/>
      <c r="H14" s="114"/>
      <c r="I14" s="80"/>
      <c r="J14" s="80"/>
    </row>
    <row r="15" spans="1:11" s="110" customFormat="1" ht="15.95" customHeight="1" thickBot="1" x14ac:dyDescent="0.3">
      <c r="A15" s="120" t="s">
        <v>173</v>
      </c>
      <c r="C15" s="113" t="str">
        <f>IF(ISBLANK('3. Información básica proyecto'!D7),"",'3. Información básica proyecto'!D7)</f>
        <v/>
      </c>
      <c r="D15" s="114"/>
      <c r="E15" s="114"/>
      <c r="F15" s="114"/>
      <c r="G15" s="114"/>
      <c r="H15" s="114"/>
      <c r="I15" s="80"/>
      <c r="J15" s="80"/>
    </row>
    <row r="16" spans="1:11" s="76" customFormat="1" ht="15.75" thickBot="1" x14ac:dyDescent="0.3">
      <c r="A16" s="120" t="s">
        <v>174</v>
      </c>
      <c r="C16" s="113" t="str">
        <f>IF(ISBLANK('3. Información básica proyecto'!B9),"",'3. Información básica proyecto'!B9)</f>
        <v/>
      </c>
      <c r="D16" s="114"/>
      <c r="E16" s="114"/>
      <c r="F16" s="114"/>
      <c r="G16" s="114"/>
      <c r="H16" s="114"/>
      <c r="I16" s="80"/>
      <c r="J16" s="80"/>
    </row>
    <row r="17" spans="1:11" s="76" customFormat="1" ht="15.75" thickBot="1" x14ac:dyDescent="0.3">
      <c r="A17" s="120" t="s">
        <v>324</v>
      </c>
      <c r="C17" s="113" t="str">
        <f>IF(ISBLANK('3. Información básica proyecto'!B13),"",'3. Información básica proyecto'!B13)</f>
        <v/>
      </c>
      <c r="D17" s="114"/>
      <c r="E17" s="114"/>
      <c r="F17" s="114"/>
      <c r="G17" s="114"/>
      <c r="H17" s="114"/>
      <c r="I17" s="80"/>
      <c r="J17" s="80"/>
    </row>
    <row r="18" spans="1:11" s="76" customFormat="1" x14ac:dyDescent="0.25">
      <c r="A18" s="120" t="s">
        <v>350</v>
      </c>
      <c r="C18" s="437">
        <f>'1. Revisión de admisibilidad'!I48</f>
        <v>0</v>
      </c>
      <c r="D18" s="437"/>
      <c r="E18" s="437"/>
      <c r="F18" s="437"/>
      <c r="G18" s="437"/>
      <c r="H18" s="437"/>
      <c r="I18" s="80"/>
      <c r="J18" s="80"/>
    </row>
    <row r="21" spans="1:11" x14ac:dyDescent="0.25">
      <c r="B21" s="77" t="s">
        <v>175</v>
      </c>
    </row>
    <row r="23" spans="1:11" ht="77.099999999999994" customHeight="1" x14ac:dyDescent="0.25">
      <c r="A23" s="441" t="s">
        <v>186</v>
      </c>
      <c r="B23" s="441"/>
      <c r="C23" s="441"/>
      <c r="D23" s="441"/>
      <c r="E23" s="441"/>
      <c r="F23" s="441"/>
      <c r="G23" s="441"/>
      <c r="H23" s="441"/>
      <c r="I23" s="441"/>
      <c r="J23" s="121"/>
      <c r="K23" s="80"/>
    </row>
    <row r="25" spans="1:11" s="80" customFormat="1" x14ac:dyDescent="0.25">
      <c r="B25" s="77" t="s">
        <v>253</v>
      </c>
    </row>
    <row r="26" spans="1:11" s="80" customFormat="1" x14ac:dyDescent="0.25">
      <c r="B26" s="77"/>
    </row>
    <row r="27" spans="1:11" s="80" customFormat="1" x14ac:dyDescent="0.25">
      <c r="B27" s="76" t="str">
        <f>IF('1. Revisión de admisibilidad'!C52=TRUE,"El cálculo del Valor Estimado del Contrato es correcto", "El cálculo del Valor Estimado del Contrato no es adecuado")</f>
        <v>El cálculo del Valor Estimado del Contrato no es adecuado</v>
      </c>
    </row>
    <row r="28" spans="1:11" s="80" customFormat="1" x14ac:dyDescent="0.25">
      <c r="B28" s="77"/>
    </row>
    <row r="29" spans="1:11" s="80" customFormat="1" x14ac:dyDescent="0.25">
      <c r="A29" s="116">
        <f>'1. Revisión de admisibilidad'!B60</f>
        <v>0</v>
      </c>
      <c r="B29" s="76" t="str">
        <f>'1. Revisión de admisibilidad'!C60</f>
        <v>Competencia de la ONE para emitir informe</v>
      </c>
    </row>
    <row r="30" spans="1:11" s="80" customFormat="1" x14ac:dyDescent="0.25">
      <c r="B30" s="77"/>
    </row>
    <row r="31" spans="1:11" s="80" customFormat="1" x14ac:dyDescent="0.25">
      <c r="A31" s="116">
        <f>'1. Revisión de admisibilidad'!H60</f>
        <v>0</v>
      </c>
      <c r="B31" s="76" t="str">
        <f>'1. Revisión de admisibilidad'!I60</f>
        <v>Existencia contrato de concesión</v>
      </c>
    </row>
    <row r="32" spans="1:11" s="80" customFormat="1" x14ac:dyDescent="0.25">
      <c r="B32" s="77"/>
    </row>
    <row r="33" spans="1:6" s="80" customFormat="1" x14ac:dyDescent="0.25">
      <c r="B33" s="76" t="str">
        <f>IF(AND(A29=1,A31=1),'4. Análisis riesgos'!S73,'4. Análisis riesgos'!S74)</f>
        <v>Según la información y la documentación recibida, la ONE no tiene que emitir informe preceptivo de evaluación.</v>
      </c>
    </row>
    <row r="34" spans="1:6" s="80" customFormat="1" x14ac:dyDescent="0.25">
      <c r="B34" s="76"/>
    </row>
    <row r="35" spans="1:6" s="80" customFormat="1" x14ac:dyDescent="0.25">
      <c r="B35" s="77" t="s">
        <v>28</v>
      </c>
    </row>
    <row r="36" spans="1:6" s="80" customFormat="1" ht="18.95" customHeight="1" x14ac:dyDescent="0.25">
      <c r="B36" s="76" t="str">
        <f>IF('2. Check list documentación '!A12=TRUE,'2. Check list documentación '!B10,'2. Check list documentación '!B24)</f>
        <v>Expediente de restablecimiento del equilibrio económico contrato</v>
      </c>
    </row>
    <row r="37" spans="1:6" s="80" customFormat="1" x14ac:dyDescent="0.25">
      <c r="B37" s="76"/>
    </row>
    <row r="38" spans="1:6" s="80" customFormat="1" x14ac:dyDescent="0.25">
      <c r="A38" s="116">
        <f>IF('2. Check list documentación '!$A$12=TRUE,'2. Check list documentación '!M12,'2. Check list documentación '!M26)</f>
        <v>0</v>
      </c>
      <c r="B38" s="76" t="str">
        <f>IF('2. Check list documentación '!$A$12=TRUE,'2. Check list documentación '!C12,'2. Check list documentación '!C26)</f>
        <v>Solicitud de informe</v>
      </c>
    </row>
    <row r="39" spans="1:6" s="80" customFormat="1" x14ac:dyDescent="0.25">
      <c r="A39" s="116">
        <f>IF('2. Check list documentación '!$A$12=TRUE,'2. Check list documentación '!M13,'2. Check list documentación '!M27)</f>
        <v>0</v>
      </c>
      <c r="B39" s="76" t="str">
        <f>IF('2. Check list documentación '!$A$12=TRUE,'2. Check list documentación '!C13,'2. Check list documentación '!C27)</f>
        <v>Estudio de viabilidad</v>
      </c>
    </row>
    <row r="40" spans="1:6" s="80" customFormat="1" x14ac:dyDescent="0.25">
      <c r="A40" s="116">
        <f>IF('2. Check list documentación '!$A$12=TRUE,'2. Check list documentación '!M14,'2. Check list documentación '!M28)</f>
        <v>0</v>
      </c>
      <c r="B40" s="76" t="str">
        <f>IF('2. Check list documentación '!$A$12=TRUE,'2. Check list documentación '!C14,'2. Check list documentación '!C28)</f>
        <v xml:space="preserve">Contrato objeto de modificación </v>
      </c>
    </row>
    <row r="41" spans="1:6" s="80" customFormat="1" x14ac:dyDescent="0.25">
      <c r="A41" s="116">
        <f>IF('2. Check list documentación '!$A$12=TRUE,'2. Check list documentación '!M15,'2. Check list documentación '!M29)</f>
        <v>0</v>
      </c>
      <c r="B41" s="76" t="str">
        <f>IF('2. Check list documentación '!$A$12=TRUE,'2. Check list documentación '!C15,'2. Check list documentación '!C29)</f>
        <v>PCAP y PPTP</v>
      </c>
    </row>
    <row r="42" spans="1:6" s="80" customFormat="1" x14ac:dyDescent="0.25">
      <c r="A42" s="116">
        <f>IF('2. Check list documentación '!$A$12=TRUE,'2. Check list documentación '!M16,'2. Check list documentación '!M30)</f>
        <v>0</v>
      </c>
      <c r="B42" s="76" t="str">
        <f>IF('2. Check list documentación '!$A$12=TRUE,'2. Check list documentación '!C16,'2. Check list documentación '!C30)</f>
        <v>Informe del servicio jurídico</v>
      </c>
    </row>
    <row r="43" spans="1:6" s="80" customFormat="1" x14ac:dyDescent="0.25">
      <c r="A43" s="116">
        <f>IF('2. Check list documentación '!$A$12=TRUE,'2. Check list documentación '!M17,'2. Check list documentación '!M31)</f>
        <v>0</v>
      </c>
      <c r="B43" s="76" t="str">
        <f>IF('2. Check list documentación '!$A$12=TRUE,'2. Check list documentación '!C17,'2. Check list documentación '!C31)</f>
        <v>Plan económico-financiero de la concesión</v>
      </c>
    </row>
    <row r="44" spans="1:6" s="80" customFormat="1" x14ac:dyDescent="0.25">
      <c r="A44" s="116">
        <f>IF('2. Check list documentación '!$A$12=TRUE,'2. Check list documentación '!M18,'2. Check list documentación '!M32)</f>
        <v>0</v>
      </c>
      <c r="B44" s="76" t="str">
        <f>IF('2. Check list documentación '!$A$12=TRUE,"",'2. Check list documentación '!C32)</f>
        <v xml:space="preserve">Propuesta de modificación contrato </v>
      </c>
    </row>
    <row r="45" spans="1:6" s="80" customFormat="1" x14ac:dyDescent="0.25">
      <c r="A45" s="116">
        <f>IF('2. Check list documentación '!$A$12=TRUE,'2. Check list documentación '!M19,'2. Check list documentación '!M33)</f>
        <v>0</v>
      </c>
      <c r="B45" s="76" t="str">
        <f>IF('2. Check list documentación '!$A$12=TRUE,"",'2. Check list documentación '!C33)</f>
        <v>Memoria explicativa de las causas de la modificación</v>
      </c>
    </row>
    <row r="46" spans="1:6" s="80" customFormat="1" x14ac:dyDescent="0.25">
      <c r="A46" s="116">
        <f>IF('2. Check list documentación '!$A$12=TRUE,'2. Check list documentación '!M20,'2. Check list documentación '!M34)</f>
        <v>0</v>
      </c>
      <c r="B46" s="76" t="str">
        <f>IF('2. Check list documentación '!$A$12=TRUE,"",'2. Check list documentación '!C34)</f>
        <v>Propuesta de restablecimiento del equilibrio económico</v>
      </c>
      <c r="C46" s="179"/>
      <c r="D46" s="179"/>
      <c r="E46" s="118"/>
      <c r="F46" s="118"/>
    </row>
    <row r="47" spans="1:6" s="80" customFormat="1" x14ac:dyDescent="0.25">
      <c r="A47" s="116">
        <f>IF('2. Check list documentación '!$A$12=TRUE,'2. Check list documentación '!M18,'2. Check list documentación '!M35)</f>
        <v>0</v>
      </c>
      <c r="B47" s="76" t="str">
        <f>'2. Check list documentación '!C35</f>
        <v>Otros</v>
      </c>
      <c r="C47" s="124"/>
      <c r="D47" s="125"/>
      <c r="E47" s="122"/>
      <c r="F47" s="123"/>
    </row>
    <row r="48" spans="1:6" s="80" customFormat="1" x14ac:dyDescent="0.25">
      <c r="A48" s="116"/>
      <c r="B48" s="76"/>
      <c r="C48" s="179"/>
      <c r="D48" s="179"/>
      <c r="E48" s="118"/>
      <c r="F48" s="118"/>
    </row>
    <row r="49" spans="1:11" s="80" customFormat="1" ht="42.75" x14ac:dyDescent="0.25">
      <c r="A49" s="119" t="s">
        <v>181</v>
      </c>
      <c r="B49" s="442" t="str">
        <f>IF(ISBLANK('2. Check list documentación '!B40),"",'2. Check list documentación '!B40)</f>
        <v/>
      </c>
      <c r="C49" s="443"/>
      <c r="D49" s="443"/>
      <c r="E49" s="443"/>
      <c r="F49" s="443"/>
      <c r="G49" s="443"/>
      <c r="H49" s="443"/>
      <c r="I49" s="444"/>
      <c r="K49" s="118"/>
    </row>
    <row r="50" spans="1:11" s="80" customFormat="1" x14ac:dyDescent="0.25">
      <c r="A50" s="189"/>
      <c r="B50" s="189"/>
      <c r="C50" s="189"/>
      <c r="D50" s="189"/>
      <c r="E50" s="189"/>
      <c r="F50" s="189"/>
      <c r="G50" s="189"/>
      <c r="H50" s="189"/>
      <c r="I50" s="189"/>
      <c r="K50" s="118"/>
    </row>
    <row r="51" spans="1:11" s="80" customFormat="1" x14ac:dyDescent="0.25">
      <c r="K51" s="118"/>
    </row>
    <row r="52" spans="1:11" s="80" customFormat="1" x14ac:dyDescent="0.25">
      <c r="B52" s="117"/>
      <c r="H52" s="118"/>
      <c r="I52" s="118"/>
      <c r="J52" s="118"/>
    </row>
    <row r="53" spans="1:11" s="80" customFormat="1" x14ac:dyDescent="0.25">
      <c r="A53" s="81"/>
      <c r="B53" s="82"/>
      <c r="C53" s="82"/>
      <c r="D53" s="83"/>
      <c r="E53" s="83"/>
      <c r="F53" s="83"/>
      <c r="G53" s="83"/>
      <c r="H53" s="83"/>
      <c r="I53" s="83"/>
      <c r="J53" s="83"/>
      <c r="K53" s="83"/>
    </row>
    <row r="54" spans="1:11" s="80" customFormat="1" ht="18" x14ac:dyDescent="0.25">
      <c r="A54" s="81"/>
      <c r="B54" s="86"/>
      <c r="C54" s="86"/>
      <c r="D54" s="87"/>
      <c r="E54" s="83"/>
      <c r="F54" s="83"/>
      <c r="G54" s="83"/>
      <c r="H54" s="83"/>
      <c r="I54" s="83"/>
      <c r="J54" s="83"/>
      <c r="K54" s="83"/>
    </row>
    <row r="55" spans="1:11" s="80" customFormat="1" ht="18" x14ac:dyDescent="0.25">
      <c r="A55" s="81"/>
      <c r="B55" s="86" t="s">
        <v>203</v>
      </c>
      <c r="C55" s="82"/>
      <c r="D55" s="89"/>
      <c r="E55" s="83"/>
      <c r="F55" s="83"/>
      <c r="G55" s="83"/>
      <c r="H55" s="83"/>
      <c r="I55" s="150"/>
      <c r="J55" s="463">
        <f ca="1">TODAY()</f>
        <v>44764</v>
      </c>
      <c r="K55" s="463"/>
    </row>
    <row r="56" spans="1:11" s="80" customFormat="1" x14ac:dyDescent="0.25">
      <c r="A56" s="81"/>
      <c r="B56" s="81"/>
      <c r="C56" s="81"/>
      <c r="D56" s="81"/>
      <c r="E56" s="83"/>
      <c r="F56" s="83"/>
      <c r="G56" s="83"/>
      <c r="H56" s="83"/>
      <c r="I56" s="83"/>
      <c r="J56" s="83"/>
      <c r="K56" s="83"/>
    </row>
    <row r="57" spans="1:11" s="80" customFormat="1" x14ac:dyDescent="0.25">
      <c r="A57" s="81"/>
      <c r="B57" s="82"/>
      <c r="C57" s="82"/>
      <c r="D57" s="89"/>
      <c r="E57" s="83"/>
      <c r="F57" s="83"/>
      <c r="G57" s="83"/>
      <c r="H57" s="83"/>
      <c r="I57" s="151"/>
      <c r="J57" s="464" t="s">
        <v>296</v>
      </c>
      <c r="K57" s="464"/>
    </row>
    <row r="58" spans="1:11" s="80" customFormat="1" x14ac:dyDescent="0.25"/>
    <row r="59" spans="1:11" s="80" customFormat="1" x14ac:dyDescent="0.25"/>
    <row r="60" spans="1:11" x14ac:dyDescent="0.25">
      <c r="B60" s="77" t="s">
        <v>180</v>
      </c>
    </row>
    <row r="62" spans="1:11" x14ac:dyDescent="0.25">
      <c r="A62" s="119" t="s">
        <v>176</v>
      </c>
      <c r="B62" s="442" t="str">
        <f>IF(ISBLANK('2. Check list documentación '!B40),"",'3. Información básica proyecto'!B15)</f>
        <v/>
      </c>
      <c r="C62" s="443"/>
      <c r="D62" s="443"/>
      <c r="E62" s="443"/>
      <c r="F62" s="443"/>
      <c r="G62" s="443"/>
      <c r="H62" s="443"/>
      <c r="I62" s="444"/>
      <c r="J62" s="80"/>
      <c r="K62" s="80"/>
    </row>
    <row r="64" spans="1:11" ht="42.75" x14ac:dyDescent="0.25">
      <c r="A64" s="119" t="s">
        <v>182</v>
      </c>
      <c r="B64" s="442" t="str">
        <f>IF(ISBLANK('2. Check list documentación '!B40),"",'3. Información básica proyecto'!B17)</f>
        <v/>
      </c>
      <c r="C64" s="443"/>
      <c r="D64" s="443"/>
      <c r="E64" s="443"/>
      <c r="F64" s="443"/>
      <c r="G64" s="443"/>
      <c r="H64" s="443"/>
      <c r="I64" s="444"/>
      <c r="J64" s="80"/>
    </row>
    <row r="65" spans="1:11" s="80" customFormat="1" x14ac:dyDescent="0.25">
      <c r="B65" s="189"/>
      <c r="C65" s="189"/>
      <c r="D65" s="189"/>
      <c r="E65" s="189"/>
      <c r="F65" s="189"/>
      <c r="G65" s="189"/>
      <c r="H65" s="189"/>
      <c r="I65" s="189"/>
    </row>
    <row r="66" spans="1:11" s="80" customFormat="1" x14ac:dyDescent="0.25">
      <c r="A66" s="189"/>
      <c r="B66" s="77" t="s">
        <v>256</v>
      </c>
      <c r="C66" s="189"/>
      <c r="D66" s="189"/>
      <c r="E66" s="189"/>
      <c r="F66" s="189"/>
      <c r="G66" s="189"/>
      <c r="H66" s="189"/>
      <c r="I66" s="189"/>
    </row>
    <row r="67" spans="1:11" s="80" customFormat="1" ht="38.450000000000003" customHeight="1" x14ac:dyDescent="0.25">
      <c r="A67" s="189"/>
      <c r="B67" s="462" t="str">
        <f>IF(ISBLANK('3. Información básica proyecto'!H20),"",IF('3. Información básica proyecto'!H20="Sí", "El Poder Adjudicador ha realizado un Estudio de Valor por Dinero comparando las diferentes opciones de contratación.","No se ha presentado evidencia de la realización de un Estudio de Valor por Dinero que compare las diferentes opciones de contratación del sector público."))</f>
        <v/>
      </c>
      <c r="C67" s="462"/>
      <c r="D67" s="462"/>
      <c r="E67" s="462"/>
      <c r="F67" s="462"/>
      <c r="G67" s="462"/>
      <c r="H67" s="462"/>
      <c r="I67" s="462"/>
    </row>
    <row r="68" spans="1:11" s="80" customFormat="1" ht="38.450000000000003" customHeight="1" x14ac:dyDescent="0.25">
      <c r="A68" s="189"/>
      <c r="B68" s="462" t="str">
        <f>IF(ISBLANK('3. Información básica proyecto'!H20),"",IF('3. Información básica proyecto'!H22="No","El estudio presentado no se considera apropiado ni válido para los fines del presente informe",
"Por su parte el estudio presentado se considera aceptable y válido para los fines del presente informe."))</f>
        <v/>
      </c>
      <c r="C68" s="462"/>
      <c r="D68" s="462"/>
      <c r="E68" s="462"/>
      <c r="F68" s="462"/>
      <c r="G68" s="462"/>
      <c r="H68" s="462"/>
      <c r="I68" s="462"/>
    </row>
    <row r="69" spans="1:11" s="80" customFormat="1" ht="38.1" customHeight="1" x14ac:dyDescent="0.25">
      <c r="A69" s="189"/>
      <c r="B69" s="462" t="str">
        <f>IF('3. Información básica proyecto'!H20="","",
IF('3. Información básica proyecto'!H24="No","No queda suficientemente acreditado que la opción más rentable para la ejecución del proyecto sea un modelo concesional",
"Se considera que con el estudio presentado, optar por un modelo concesional es la opción más rentable desde la perspectiva del sector público."))</f>
        <v/>
      </c>
      <c r="C69" s="462"/>
      <c r="D69" s="462"/>
      <c r="E69" s="462"/>
      <c r="F69" s="462"/>
      <c r="G69" s="462"/>
      <c r="H69" s="462"/>
      <c r="I69" s="462"/>
    </row>
    <row r="70" spans="1:11" s="80" customFormat="1" x14ac:dyDescent="0.25">
      <c r="A70" s="189"/>
      <c r="B70" s="189"/>
      <c r="C70" s="189"/>
      <c r="D70" s="189"/>
      <c r="E70" s="189"/>
      <c r="F70" s="189"/>
      <c r="G70" s="189"/>
      <c r="H70" s="189"/>
      <c r="I70" s="189"/>
    </row>
    <row r="71" spans="1:11" s="80" customFormat="1" ht="41.1" customHeight="1" x14ac:dyDescent="0.25">
      <c r="A71" s="119" t="str">
        <f>'3. Información básica proyecto'!A26</f>
        <v>Comentarios sobre el estudio VpD</v>
      </c>
      <c r="B71" s="442" t="str">
        <f>IF(ISBLANK('3. Información básica proyecto'!B26),"",'3. Información básica proyecto'!B26)</f>
        <v/>
      </c>
      <c r="C71" s="443"/>
      <c r="D71" s="443"/>
      <c r="E71" s="443"/>
      <c r="F71" s="443"/>
      <c r="G71" s="443"/>
      <c r="H71" s="443"/>
      <c r="I71" s="444"/>
    </row>
    <row r="72" spans="1:11" x14ac:dyDescent="0.25">
      <c r="A72" s="189"/>
      <c r="B72" s="189"/>
      <c r="C72" s="189"/>
      <c r="D72" s="189"/>
      <c r="E72" s="189"/>
      <c r="F72" s="189"/>
      <c r="G72" s="189"/>
      <c r="H72" s="189"/>
      <c r="I72" s="189"/>
    </row>
    <row r="73" spans="1:11" ht="75" x14ac:dyDescent="0.25">
      <c r="A73" s="190" t="s">
        <v>185</v>
      </c>
      <c r="B73" s="442" t="str">
        <f>IF(ISBLANK('2. Check list documentación '!B40),"",'3. Información básica proyecto'!B29)</f>
        <v/>
      </c>
      <c r="C73" s="443"/>
      <c r="D73" s="443"/>
      <c r="E73" s="443"/>
      <c r="F73" s="443"/>
      <c r="G73" s="443"/>
      <c r="H73" s="443"/>
      <c r="I73" s="444"/>
      <c r="J73" s="80"/>
    </row>
    <row r="75" spans="1:11" s="80" customFormat="1" x14ac:dyDescent="0.25">
      <c r="A75" s="81"/>
      <c r="B75" s="82"/>
      <c r="C75" s="82"/>
      <c r="D75" s="83"/>
      <c r="E75" s="83"/>
      <c r="F75" s="83"/>
      <c r="G75" s="83"/>
      <c r="H75" s="83"/>
      <c r="I75" s="83"/>
      <c r="J75" s="83"/>
      <c r="K75" s="83"/>
    </row>
    <row r="76" spans="1:11" s="80" customFormat="1" ht="18" x14ac:dyDescent="0.25">
      <c r="A76" s="81"/>
      <c r="B76" s="86"/>
      <c r="C76" s="86"/>
      <c r="D76" s="87"/>
      <c r="E76" s="83"/>
      <c r="F76" s="83"/>
      <c r="G76" s="83"/>
      <c r="H76" s="83"/>
      <c r="I76" s="83"/>
      <c r="J76" s="83"/>
      <c r="K76" s="83"/>
    </row>
    <row r="77" spans="1:11" s="80" customFormat="1" ht="18" x14ac:dyDescent="0.25">
      <c r="A77" s="81"/>
      <c r="B77" s="86" t="s">
        <v>203</v>
      </c>
      <c r="C77" s="82"/>
      <c r="D77" s="89"/>
      <c r="E77" s="83"/>
      <c r="F77" s="83"/>
      <c r="G77" s="83"/>
      <c r="H77" s="83"/>
      <c r="I77" s="83"/>
      <c r="J77" s="463">
        <f ca="1">TODAY()</f>
        <v>44764</v>
      </c>
      <c r="K77" s="463"/>
    </row>
    <row r="78" spans="1:11" s="80" customFormat="1" x14ac:dyDescent="0.25">
      <c r="A78" s="81"/>
      <c r="B78" s="81"/>
      <c r="C78" s="81"/>
      <c r="D78" s="81"/>
      <c r="E78" s="83"/>
      <c r="F78" s="83"/>
      <c r="G78" s="83"/>
      <c r="H78" s="83"/>
      <c r="I78" s="83"/>
      <c r="J78" s="83"/>
      <c r="K78" s="83"/>
    </row>
    <row r="79" spans="1:11" s="80" customFormat="1" x14ac:dyDescent="0.25">
      <c r="A79" s="81"/>
      <c r="B79" s="82"/>
      <c r="C79" s="82"/>
      <c r="D79" s="89"/>
      <c r="E79" s="83"/>
      <c r="F79" s="83"/>
      <c r="G79" s="83"/>
      <c r="H79" s="83"/>
      <c r="I79" s="151"/>
      <c r="J79" s="464" t="s">
        <v>295</v>
      </c>
      <c r="K79" s="464"/>
    </row>
    <row r="80" spans="1:11" s="80" customFormat="1" x14ac:dyDescent="0.25"/>
    <row r="82" spans="1:11" x14ac:dyDescent="0.25">
      <c r="B82" s="77" t="s">
        <v>183</v>
      </c>
    </row>
    <row r="84" spans="1:11" s="80" customFormat="1" ht="14.45" customHeight="1" x14ac:dyDescent="0.25">
      <c r="A84" s="454" t="str">
        <f>'4. Análisis riesgos'!A12</f>
        <v>Riesgos</v>
      </c>
      <c r="B84" s="454" t="str">
        <f>'4. Análisis riesgos'!B12</f>
        <v>Subcategorías de riesgos</v>
      </c>
      <c r="C84" s="460"/>
      <c r="D84" s="455" t="str">
        <f>'4. Análisis riesgos'!D12</f>
        <v>Impacto</v>
      </c>
      <c r="E84" s="455" t="str">
        <f>'4. Análisis riesgos'!E12</f>
        <v>Probabilidad de ocurrencia</v>
      </c>
      <c r="F84" s="457" t="str">
        <f>'4. Análisis riesgos'!F12</f>
        <v>Recomendación asignación riesgos</v>
      </c>
      <c r="G84" s="458"/>
      <c r="H84" s="459"/>
      <c r="I84" s="455" t="str">
        <f>'4. Análisis riesgos'!I12</f>
        <v>Verificación asignación para el proyecto</v>
      </c>
      <c r="J84" s="457" t="s">
        <v>265</v>
      </c>
      <c r="K84" s="458"/>
    </row>
    <row r="85" spans="1:11" s="80" customFormat="1" ht="24" x14ac:dyDescent="0.25">
      <c r="A85" s="454"/>
      <c r="B85" s="454"/>
      <c r="C85" s="460"/>
      <c r="D85" s="456"/>
      <c r="E85" s="456"/>
      <c r="F85" s="147" t="str">
        <f>'4. Análisis riesgos'!F13</f>
        <v>Administración</v>
      </c>
      <c r="G85" s="147" t="str">
        <f>'4. Análisis riesgos'!G13</f>
        <v>Compartido</v>
      </c>
      <c r="H85" s="147" t="str">
        <f>'4. Análisis riesgos'!H13</f>
        <v>Socio privado</v>
      </c>
      <c r="I85" s="456"/>
      <c r="J85" s="175" t="s">
        <v>263</v>
      </c>
      <c r="K85" s="175" t="s">
        <v>264</v>
      </c>
    </row>
    <row r="86" spans="1:11" ht="29.1" customHeight="1" x14ac:dyDescent="0.25">
      <c r="A86" s="148" t="str">
        <f>'4. Análisis riesgos'!A14</f>
        <v/>
      </c>
      <c r="B86" s="461" t="str">
        <f>'4. Análisis riesgos'!B14</f>
        <v/>
      </c>
      <c r="C86" s="461"/>
      <c r="D86" s="149" t="str">
        <f>'4. Análisis riesgos'!D14</f>
        <v/>
      </c>
      <c r="E86" s="149" t="str">
        <f>'4. Análisis riesgos'!E14</f>
        <v/>
      </c>
      <c r="F86" s="149" t="str">
        <f>'4. Análisis riesgos'!F14</f>
        <v/>
      </c>
      <c r="G86" s="149" t="str">
        <f>'4. Análisis riesgos'!G14</f>
        <v/>
      </c>
      <c r="H86" s="149" t="str">
        <f>'4. Análisis riesgos'!H14</f>
        <v/>
      </c>
      <c r="I86" s="13" t="str">
        <f>IF(ISBLANK('4. Análisis riesgos'!I14),"",'4. Análisis riesgos'!I14)</f>
        <v/>
      </c>
      <c r="J86" s="149" t="str">
        <f>IF(ISBLANK('4. Análisis riesgos'!J14),"",'4. Análisis riesgos'!J14)</f>
        <v/>
      </c>
      <c r="K86" s="191" t="str">
        <f>IF(ISBLANK('4. Análisis riesgos'!K14),"",'4. Análisis riesgos'!K14)</f>
        <v/>
      </c>
    </row>
    <row r="87" spans="1:11" s="80" customFormat="1" ht="29.1" customHeight="1" x14ac:dyDescent="0.25">
      <c r="A87" s="148" t="str">
        <f>'4. Análisis riesgos'!A15</f>
        <v/>
      </c>
      <c r="B87" s="461" t="str">
        <f>'4. Análisis riesgos'!B15</f>
        <v/>
      </c>
      <c r="C87" s="461"/>
      <c r="D87" s="149" t="str">
        <f>'4. Análisis riesgos'!D15</f>
        <v/>
      </c>
      <c r="E87" s="149" t="str">
        <f>'4. Análisis riesgos'!E15</f>
        <v/>
      </c>
      <c r="F87" s="149" t="str">
        <f>'4. Análisis riesgos'!F15</f>
        <v/>
      </c>
      <c r="G87" s="149" t="str">
        <f>'4. Análisis riesgos'!G15</f>
        <v/>
      </c>
      <c r="H87" s="149" t="str">
        <f>'4. Análisis riesgos'!H15</f>
        <v/>
      </c>
      <c r="I87" s="13" t="str">
        <f>IF(ISBLANK('4. Análisis riesgos'!I15),"",'4. Análisis riesgos'!I15)</f>
        <v/>
      </c>
      <c r="J87" s="149" t="str">
        <f>IF(ISBLANK('4. Análisis riesgos'!J15),"",'4. Análisis riesgos'!J15)</f>
        <v/>
      </c>
      <c r="K87" s="191" t="str">
        <f>IF(ISBLANK('4. Análisis riesgos'!K15),"",'4. Análisis riesgos'!K15)</f>
        <v/>
      </c>
    </row>
    <row r="88" spans="1:11" s="80" customFormat="1" ht="29.1" customHeight="1" x14ac:dyDescent="0.25">
      <c r="A88" s="148" t="str">
        <f>'4. Análisis riesgos'!A16</f>
        <v/>
      </c>
      <c r="B88" s="461" t="str">
        <f>'4. Análisis riesgos'!B16</f>
        <v/>
      </c>
      <c r="C88" s="461"/>
      <c r="D88" s="149" t="str">
        <f>'4. Análisis riesgos'!D16</f>
        <v/>
      </c>
      <c r="E88" s="149" t="str">
        <f>'4. Análisis riesgos'!E16</f>
        <v/>
      </c>
      <c r="F88" s="149" t="str">
        <f>'4. Análisis riesgos'!F16</f>
        <v/>
      </c>
      <c r="G88" s="149" t="str">
        <f>'4. Análisis riesgos'!G16</f>
        <v/>
      </c>
      <c r="H88" s="149" t="str">
        <f>'4. Análisis riesgos'!H16</f>
        <v/>
      </c>
      <c r="I88" s="13" t="str">
        <f>IF(ISBLANK('4. Análisis riesgos'!I16),"",'4. Análisis riesgos'!I16)</f>
        <v/>
      </c>
      <c r="J88" s="149" t="str">
        <f>IF(ISBLANK('4. Análisis riesgos'!J16),"",'4. Análisis riesgos'!J16)</f>
        <v/>
      </c>
      <c r="K88" s="191" t="str">
        <f>IF(ISBLANK('4. Análisis riesgos'!K16),"",'4. Análisis riesgos'!K16)</f>
        <v/>
      </c>
    </row>
    <row r="89" spans="1:11" s="80" customFormat="1" ht="29.1" customHeight="1" x14ac:dyDescent="0.25">
      <c r="A89" s="148" t="str">
        <f>'4. Análisis riesgos'!A17</f>
        <v/>
      </c>
      <c r="B89" s="461" t="str">
        <f>'4. Análisis riesgos'!B17</f>
        <v/>
      </c>
      <c r="C89" s="461"/>
      <c r="D89" s="149" t="str">
        <f>'4. Análisis riesgos'!D17</f>
        <v/>
      </c>
      <c r="E89" s="149" t="str">
        <f>'4. Análisis riesgos'!E17</f>
        <v/>
      </c>
      <c r="F89" s="149" t="str">
        <f>'4. Análisis riesgos'!F17</f>
        <v/>
      </c>
      <c r="G89" s="149" t="str">
        <f>'4. Análisis riesgos'!G17</f>
        <v/>
      </c>
      <c r="H89" s="149" t="str">
        <f>'4. Análisis riesgos'!H17</f>
        <v/>
      </c>
      <c r="I89" s="13" t="str">
        <f>IF(ISBLANK('4. Análisis riesgos'!I17),"",'4. Análisis riesgos'!I17)</f>
        <v/>
      </c>
      <c r="J89" s="149" t="str">
        <f>IF(ISBLANK('4. Análisis riesgos'!J17),"",'4. Análisis riesgos'!J17)</f>
        <v/>
      </c>
      <c r="K89" s="191" t="str">
        <f>IF(ISBLANK('4. Análisis riesgos'!K17),"",'4. Análisis riesgos'!K17)</f>
        <v/>
      </c>
    </row>
    <row r="90" spans="1:11" s="80" customFormat="1" ht="29.1" customHeight="1" x14ac:dyDescent="0.25">
      <c r="A90" s="148" t="str">
        <f>'4. Análisis riesgos'!A18</f>
        <v/>
      </c>
      <c r="B90" s="461" t="str">
        <f>'4. Análisis riesgos'!B18</f>
        <v/>
      </c>
      <c r="C90" s="461"/>
      <c r="D90" s="149" t="str">
        <f>'4. Análisis riesgos'!D18</f>
        <v/>
      </c>
      <c r="E90" s="149" t="str">
        <f>'4. Análisis riesgos'!E18</f>
        <v/>
      </c>
      <c r="F90" s="149" t="str">
        <f>'4. Análisis riesgos'!F18</f>
        <v/>
      </c>
      <c r="G90" s="149" t="str">
        <f>'4. Análisis riesgos'!G18</f>
        <v/>
      </c>
      <c r="H90" s="149" t="str">
        <f>'4. Análisis riesgos'!H18</f>
        <v/>
      </c>
      <c r="I90" s="13" t="str">
        <f>IF(ISBLANK('4. Análisis riesgos'!I18),"",'4. Análisis riesgos'!I18)</f>
        <v/>
      </c>
      <c r="J90" s="149" t="str">
        <f>IF(ISBLANK('4. Análisis riesgos'!J18),"",'4. Análisis riesgos'!J18)</f>
        <v/>
      </c>
      <c r="K90" s="191" t="str">
        <f>IF(ISBLANK('4. Análisis riesgos'!K18),"",'4. Análisis riesgos'!K18)</f>
        <v/>
      </c>
    </row>
    <row r="91" spans="1:11" s="80" customFormat="1" ht="29.1" customHeight="1" x14ac:dyDescent="0.25">
      <c r="A91" s="148" t="str">
        <f>'4. Análisis riesgos'!A19</f>
        <v/>
      </c>
      <c r="B91" s="461" t="str">
        <f>'4. Análisis riesgos'!B19</f>
        <v/>
      </c>
      <c r="C91" s="461"/>
      <c r="D91" s="149" t="str">
        <f>'4. Análisis riesgos'!D19</f>
        <v/>
      </c>
      <c r="E91" s="149" t="str">
        <f>'4. Análisis riesgos'!E19</f>
        <v/>
      </c>
      <c r="F91" s="149" t="str">
        <f>'4. Análisis riesgos'!F19</f>
        <v/>
      </c>
      <c r="G91" s="149" t="str">
        <f>'4. Análisis riesgos'!G19</f>
        <v/>
      </c>
      <c r="H91" s="149" t="str">
        <f>'4. Análisis riesgos'!H19</f>
        <v/>
      </c>
      <c r="I91" s="13" t="str">
        <f>IF(ISBLANK('4. Análisis riesgos'!I19),"",'4. Análisis riesgos'!I19)</f>
        <v/>
      </c>
      <c r="J91" s="149" t="str">
        <f>IF(ISBLANK('4. Análisis riesgos'!J19),"",'4. Análisis riesgos'!J19)</f>
        <v/>
      </c>
      <c r="K91" s="191" t="str">
        <f>IF(ISBLANK('4. Análisis riesgos'!K19),"",'4. Análisis riesgos'!K19)</f>
        <v/>
      </c>
    </row>
    <row r="92" spans="1:11" s="80" customFormat="1" ht="29.1" customHeight="1" x14ac:dyDescent="0.25">
      <c r="A92" s="148" t="str">
        <f>'4. Análisis riesgos'!A20</f>
        <v/>
      </c>
      <c r="B92" s="461" t="str">
        <f>'4. Análisis riesgos'!B20</f>
        <v/>
      </c>
      <c r="C92" s="461"/>
      <c r="D92" s="149" t="str">
        <f>'4. Análisis riesgos'!D20</f>
        <v/>
      </c>
      <c r="E92" s="149" t="str">
        <f>'4. Análisis riesgos'!E20</f>
        <v/>
      </c>
      <c r="F92" s="149" t="str">
        <f>'4. Análisis riesgos'!F20</f>
        <v/>
      </c>
      <c r="G92" s="149" t="str">
        <f>'4. Análisis riesgos'!G20</f>
        <v/>
      </c>
      <c r="H92" s="149" t="str">
        <f>'4. Análisis riesgos'!H20</f>
        <v/>
      </c>
      <c r="I92" s="13" t="str">
        <f>IF(ISBLANK('4. Análisis riesgos'!I20),"",'4. Análisis riesgos'!I20)</f>
        <v/>
      </c>
      <c r="J92" s="149" t="str">
        <f>IF(ISBLANK('4. Análisis riesgos'!J20),"",'4. Análisis riesgos'!J20)</f>
        <v/>
      </c>
      <c r="K92" s="191" t="str">
        <f>IF(ISBLANK('4. Análisis riesgos'!K20),"",'4. Análisis riesgos'!K20)</f>
        <v/>
      </c>
    </row>
    <row r="93" spans="1:11" s="80" customFormat="1" ht="29.1" customHeight="1" x14ac:dyDescent="0.25">
      <c r="A93" s="148" t="str">
        <f>'4. Análisis riesgos'!A21</f>
        <v/>
      </c>
      <c r="B93" s="461" t="str">
        <f>'4. Análisis riesgos'!B21</f>
        <v/>
      </c>
      <c r="C93" s="461"/>
      <c r="D93" s="149" t="str">
        <f>'4. Análisis riesgos'!D21</f>
        <v/>
      </c>
      <c r="E93" s="149" t="str">
        <f>'4. Análisis riesgos'!E21</f>
        <v/>
      </c>
      <c r="F93" s="149" t="str">
        <f>'4. Análisis riesgos'!F21</f>
        <v/>
      </c>
      <c r="G93" s="149" t="str">
        <f>'4. Análisis riesgos'!G21</f>
        <v/>
      </c>
      <c r="H93" s="149" t="str">
        <f>'4. Análisis riesgos'!H21</f>
        <v/>
      </c>
      <c r="I93" s="13" t="str">
        <f>IF(ISBLANK('4. Análisis riesgos'!I21),"",'4. Análisis riesgos'!I21)</f>
        <v/>
      </c>
      <c r="J93" s="149" t="str">
        <f>IF(ISBLANK('4. Análisis riesgos'!J21),"",'4. Análisis riesgos'!J21)</f>
        <v/>
      </c>
      <c r="K93" s="191" t="str">
        <f>IF(ISBLANK('4. Análisis riesgos'!K21),"",'4. Análisis riesgos'!K21)</f>
        <v/>
      </c>
    </row>
    <row r="94" spans="1:11" s="80" customFormat="1" ht="29.1" customHeight="1" x14ac:dyDescent="0.25">
      <c r="A94" s="148" t="str">
        <f>'4. Análisis riesgos'!A22</f>
        <v/>
      </c>
      <c r="B94" s="461" t="str">
        <f>'4. Análisis riesgos'!B22</f>
        <v/>
      </c>
      <c r="C94" s="461"/>
      <c r="D94" s="149" t="str">
        <f>'4. Análisis riesgos'!D22</f>
        <v/>
      </c>
      <c r="E94" s="149" t="str">
        <f>'4. Análisis riesgos'!E22</f>
        <v/>
      </c>
      <c r="F94" s="149" t="str">
        <f>'4. Análisis riesgos'!F22</f>
        <v/>
      </c>
      <c r="G94" s="149" t="str">
        <f>'4. Análisis riesgos'!G22</f>
        <v/>
      </c>
      <c r="H94" s="149" t="str">
        <f>'4. Análisis riesgos'!H22</f>
        <v/>
      </c>
      <c r="I94" s="13" t="str">
        <f>IF(ISBLANK('4. Análisis riesgos'!I22),"",'4. Análisis riesgos'!I22)</f>
        <v/>
      </c>
      <c r="J94" s="149" t="str">
        <f>IF(ISBLANK('4. Análisis riesgos'!J22),"",'4. Análisis riesgos'!J22)</f>
        <v/>
      </c>
      <c r="K94" s="191" t="str">
        <f>IF(ISBLANK('4. Análisis riesgos'!K22),"",'4. Análisis riesgos'!K22)</f>
        <v/>
      </c>
    </row>
    <row r="95" spans="1:11" s="80" customFormat="1" ht="29.1" customHeight="1" x14ac:dyDescent="0.25">
      <c r="A95" s="148" t="str">
        <f>'4. Análisis riesgos'!A23</f>
        <v/>
      </c>
      <c r="B95" s="461" t="str">
        <f>'4. Análisis riesgos'!B23</f>
        <v/>
      </c>
      <c r="C95" s="461"/>
      <c r="D95" s="149" t="str">
        <f>'4. Análisis riesgos'!D23</f>
        <v/>
      </c>
      <c r="E95" s="149" t="str">
        <f>'4. Análisis riesgos'!E23</f>
        <v/>
      </c>
      <c r="F95" s="149" t="str">
        <f>'4. Análisis riesgos'!F23</f>
        <v/>
      </c>
      <c r="G95" s="149" t="str">
        <f>'4. Análisis riesgos'!G23</f>
        <v/>
      </c>
      <c r="H95" s="149" t="str">
        <f>'4. Análisis riesgos'!H23</f>
        <v/>
      </c>
      <c r="I95" s="13" t="str">
        <f>IF(ISBLANK('4. Análisis riesgos'!I23),"",'4. Análisis riesgos'!I23)</f>
        <v/>
      </c>
      <c r="J95" s="149" t="str">
        <f>IF(ISBLANK('4. Análisis riesgos'!J23),"",'4. Análisis riesgos'!J23)</f>
        <v/>
      </c>
      <c r="K95" s="191" t="str">
        <f>IF(ISBLANK('4. Análisis riesgos'!K23),"",'4. Análisis riesgos'!K23)</f>
        <v/>
      </c>
    </row>
    <row r="96" spans="1:11" s="80" customFormat="1" ht="29.1" customHeight="1" x14ac:dyDescent="0.25">
      <c r="A96" s="148" t="str">
        <f>'4. Análisis riesgos'!A24</f>
        <v/>
      </c>
      <c r="B96" s="461" t="str">
        <f>'4. Análisis riesgos'!B24</f>
        <v/>
      </c>
      <c r="C96" s="461"/>
      <c r="D96" s="149" t="str">
        <f>'4. Análisis riesgos'!D24</f>
        <v/>
      </c>
      <c r="E96" s="149" t="str">
        <f>'4. Análisis riesgos'!E24</f>
        <v/>
      </c>
      <c r="F96" s="149" t="str">
        <f>'4. Análisis riesgos'!F24</f>
        <v/>
      </c>
      <c r="G96" s="149" t="str">
        <f>'4. Análisis riesgos'!G24</f>
        <v/>
      </c>
      <c r="H96" s="149" t="str">
        <f>'4. Análisis riesgos'!H24</f>
        <v/>
      </c>
      <c r="I96" s="13" t="str">
        <f>IF(ISBLANK('4. Análisis riesgos'!I24),"",'4. Análisis riesgos'!I24)</f>
        <v/>
      </c>
      <c r="J96" s="149" t="str">
        <f>IF(ISBLANK('4. Análisis riesgos'!J24),"",'4. Análisis riesgos'!J24)</f>
        <v/>
      </c>
      <c r="K96" s="191" t="str">
        <f>IF(ISBLANK('4. Análisis riesgos'!K24),"",'4. Análisis riesgos'!K24)</f>
        <v/>
      </c>
    </row>
    <row r="97" spans="1:11" s="80" customFormat="1" ht="29.1" customHeight="1" x14ac:dyDescent="0.25">
      <c r="A97" s="148" t="str">
        <f>'4. Análisis riesgos'!A25</f>
        <v/>
      </c>
      <c r="B97" s="461" t="str">
        <f>'4. Análisis riesgos'!B25</f>
        <v/>
      </c>
      <c r="C97" s="461"/>
      <c r="D97" s="149" t="str">
        <f>'4. Análisis riesgos'!D25</f>
        <v/>
      </c>
      <c r="E97" s="149" t="str">
        <f>'4. Análisis riesgos'!E25</f>
        <v/>
      </c>
      <c r="F97" s="149" t="str">
        <f>'4. Análisis riesgos'!F25</f>
        <v/>
      </c>
      <c r="G97" s="149" t="str">
        <f>'4. Análisis riesgos'!G25</f>
        <v/>
      </c>
      <c r="H97" s="149" t="str">
        <f>'4. Análisis riesgos'!H25</f>
        <v/>
      </c>
      <c r="I97" s="13" t="str">
        <f>IF(ISBLANK('4. Análisis riesgos'!I25),"",'4. Análisis riesgos'!I25)</f>
        <v/>
      </c>
      <c r="J97" s="149" t="str">
        <f>IF(ISBLANK('4. Análisis riesgos'!J25),"",'4. Análisis riesgos'!J25)</f>
        <v/>
      </c>
      <c r="K97" s="191" t="str">
        <f>IF(ISBLANK('4. Análisis riesgos'!K25),"",'4. Análisis riesgos'!K25)</f>
        <v/>
      </c>
    </row>
    <row r="98" spans="1:11" s="80" customFormat="1" ht="29.1" customHeight="1" x14ac:dyDescent="0.25">
      <c r="A98" s="148" t="str">
        <f>'4. Análisis riesgos'!A26</f>
        <v/>
      </c>
      <c r="B98" s="461" t="str">
        <f>'4. Análisis riesgos'!B26</f>
        <v/>
      </c>
      <c r="C98" s="461"/>
      <c r="D98" s="149" t="str">
        <f>'4. Análisis riesgos'!D26</f>
        <v/>
      </c>
      <c r="E98" s="149" t="str">
        <f>'4. Análisis riesgos'!E26</f>
        <v/>
      </c>
      <c r="F98" s="149" t="str">
        <f>'4. Análisis riesgos'!F26</f>
        <v/>
      </c>
      <c r="G98" s="149" t="str">
        <f>'4. Análisis riesgos'!G26</f>
        <v/>
      </c>
      <c r="H98" s="149" t="str">
        <f>'4. Análisis riesgos'!H26</f>
        <v/>
      </c>
      <c r="I98" s="13" t="str">
        <f>IF(ISBLANK('4. Análisis riesgos'!I26),"",'4. Análisis riesgos'!I26)</f>
        <v/>
      </c>
      <c r="J98" s="149" t="str">
        <f>IF(ISBLANK('4. Análisis riesgos'!J26),"",'4. Análisis riesgos'!J26)</f>
        <v/>
      </c>
      <c r="K98" s="191" t="str">
        <f>IF(ISBLANK('4. Análisis riesgos'!K26),"",'4. Análisis riesgos'!K26)</f>
        <v/>
      </c>
    </row>
    <row r="99" spans="1:11" s="80" customFormat="1" ht="29.1" customHeight="1" x14ac:dyDescent="0.25">
      <c r="A99" s="148" t="str">
        <f>'4. Análisis riesgos'!A27</f>
        <v/>
      </c>
      <c r="B99" s="461" t="str">
        <f>'4. Análisis riesgos'!B27</f>
        <v/>
      </c>
      <c r="C99" s="461"/>
      <c r="D99" s="149" t="str">
        <f>'4. Análisis riesgos'!D27</f>
        <v/>
      </c>
      <c r="E99" s="149" t="str">
        <f>'4. Análisis riesgos'!E27</f>
        <v/>
      </c>
      <c r="F99" s="149" t="str">
        <f>'4. Análisis riesgos'!F27</f>
        <v/>
      </c>
      <c r="G99" s="149" t="str">
        <f>'4. Análisis riesgos'!G27</f>
        <v/>
      </c>
      <c r="H99" s="149" t="str">
        <f>'4. Análisis riesgos'!H27</f>
        <v/>
      </c>
      <c r="I99" s="13" t="str">
        <f>IF(ISBLANK('4. Análisis riesgos'!I27),"",'4. Análisis riesgos'!I27)</f>
        <v/>
      </c>
      <c r="J99" s="149" t="str">
        <f>IF(ISBLANK('4. Análisis riesgos'!J27),"",'4. Análisis riesgos'!J27)</f>
        <v/>
      </c>
      <c r="K99" s="191" t="str">
        <f>IF(ISBLANK('4. Análisis riesgos'!K27),"",'4. Análisis riesgos'!K27)</f>
        <v/>
      </c>
    </row>
    <row r="100" spans="1:11" s="80" customFormat="1" ht="29.1" customHeight="1" x14ac:dyDescent="0.25">
      <c r="A100" s="148" t="str">
        <f>'4. Análisis riesgos'!A28</f>
        <v/>
      </c>
      <c r="B100" s="461" t="str">
        <f>'4. Análisis riesgos'!B28</f>
        <v/>
      </c>
      <c r="C100" s="461"/>
      <c r="D100" s="149" t="str">
        <f>'4. Análisis riesgos'!D28</f>
        <v/>
      </c>
      <c r="E100" s="149" t="str">
        <f>'4. Análisis riesgos'!E28</f>
        <v/>
      </c>
      <c r="F100" s="149" t="str">
        <f>'4. Análisis riesgos'!F28</f>
        <v/>
      </c>
      <c r="G100" s="149" t="str">
        <f>'4. Análisis riesgos'!G28</f>
        <v/>
      </c>
      <c r="H100" s="149" t="str">
        <f>'4. Análisis riesgos'!H28</f>
        <v/>
      </c>
      <c r="I100" s="13" t="str">
        <f>IF(ISBLANK('4. Análisis riesgos'!I28),"",'4. Análisis riesgos'!I28)</f>
        <v/>
      </c>
      <c r="J100" s="149" t="str">
        <f>IF(ISBLANK('4. Análisis riesgos'!J28),"",'4. Análisis riesgos'!J28)</f>
        <v/>
      </c>
      <c r="K100" s="191" t="str">
        <f>IF(ISBLANK('4. Análisis riesgos'!K28),"",'4. Análisis riesgos'!K28)</f>
        <v/>
      </c>
    </row>
    <row r="101" spans="1:11" s="80" customFormat="1" ht="29.1" customHeight="1" x14ac:dyDescent="0.25">
      <c r="A101" s="148" t="str">
        <f>'4. Análisis riesgos'!A29</f>
        <v/>
      </c>
      <c r="B101" s="461" t="str">
        <f>'4. Análisis riesgos'!B29</f>
        <v/>
      </c>
      <c r="C101" s="461"/>
      <c r="D101" s="149" t="str">
        <f>'4. Análisis riesgos'!D29</f>
        <v/>
      </c>
      <c r="E101" s="149" t="str">
        <f>'4. Análisis riesgos'!E29</f>
        <v/>
      </c>
      <c r="F101" s="149" t="str">
        <f>'4. Análisis riesgos'!F29</f>
        <v/>
      </c>
      <c r="G101" s="149" t="str">
        <f>'4. Análisis riesgos'!G29</f>
        <v/>
      </c>
      <c r="H101" s="149" t="str">
        <f>'4. Análisis riesgos'!H29</f>
        <v/>
      </c>
      <c r="I101" s="13" t="str">
        <f>IF(ISBLANK('4. Análisis riesgos'!I29),"",'4. Análisis riesgos'!I29)</f>
        <v/>
      </c>
      <c r="J101" s="149" t="str">
        <f>IF(ISBLANK('4. Análisis riesgos'!J29),"",'4. Análisis riesgos'!J29)</f>
        <v/>
      </c>
      <c r="K101" s="191" t="str">
        <f>IF(ISBLANK('4. Análisis riesgos'!K29),"",'4. Análisis riesgos'!K29)</f>
        <v/>
      </c>
    </row>
    <row r="102" spans="1:11" s="80" customFormat="1" ht="29.1" customHeight="1" x14ac:dyDescent="0.25">
      <c r="A102" s="148" t="str">
        <f>'4. Análisis riesgos'!A30</f>
        <v/>
      </c>
      <c r="B102" s="461" t="str">
        <f>'4. Análisis riesgos'!B30</f>
        <v/>
      </c>
      <c r="C102" s="461"/>
      <c r="D102" s="149" t="str">
        <f>'4. Análisis riesgos'!D30</f>
        <v/>
      </c>
      <c r="E102" s="149" t="str">
        <f>'4. Análisis riesgos'!E30</f>
        <v/>
      </c>
      <c r="F102" s="149" t="str">
        <f>'4. Análisis riesgos'!F30</f>
        <v/>
      </c>
      <c r="G102" s="149" t="str">
        <f>'4. Análisis riesgos'!G30</f>
        <v/>
      </c>
      <c r="H102" s="149" t="str">
        <f>'4. Análisis riesgos'!H30</f>
        <v/>
      </c>
      <c r="I102" s="13" t="str">
        <f>IF(ISBLANK('4. Análisis riesgos'!I30),"",'4. Análisis riesgos'!I30)</f>
        <v/>
      </c>
      <c r="J102" s="149" t="str">
        <f>IF(ISBLANK('4. Análisis riesgos'!J30),"",'4. Análisis riesgos'!J30)</f>
        <v/>
      </c>
      <c r="K102" s="191" t="str">
        <f>IF(ISBLANK('4. Análisis riesgos'!K30),"",'4. Análisis riesgos'!K30)</f>
        <v/>
      </c>
    </row>
    <row r="103" spans="1:11" s="80" customFormat="1" ht="29.1" customHeight="1" x14ac:dyDescent="0.25">
      <c r="A103" s="148" t="str">
        <f>'4. Análisis riesgos'!A31</f>
        <v/>
      </c>
      <c r="B103" s="461" t="str">
        <f>'4. Análisis riesgos'!B31</f>
        <v/>
      </c>
      <c r="C103" s="461"/>
      <c r="D103" s="149" t="str">
        <f>'4. Análisis riesgos'!D31</f>
        <v/>
      </c>
      <c r="E103" s="149" t="str">
        <f>'4. Análisis riesgos'!E31</f>
        <v/>
      </c>
      <c r="F103" s="149" t="str">
        <f>'4. Análisis riesgos'!F31</f>
        <v/>
      </c>
      <c r="G103" s="149" t="str">
        <f>'4. Análisis riesgos'!G31</f>
        <v/>
      </c>
      <c r="H103" s="149" t="str">
        <f>'4. Análisis riesgos'!H31</f>
        <v/>
      </c>
      <c r="I103" s="13" t="str">
        <f>IF(ISBLANK('4. Análisis riesgos'!I31),"",'4. Análisis riesgos'!I31)</f>
        <v/>
      </c>
      <c r="J103" s="149" t="str">
        <f>IF(ISBLANK('4. Análisis riesgos'!J31),"",'4. Análisis riesgos'!J31)</f>
        <v/>
      </c>
      <c r="K103" s="191" t="str">
        <f>IF(ISBLANK('4. Análisis riesgos'!K31),"",'4. Análisis riesgos'!K31)</f>
        <v/>
      </c>
    </row>
    <row r="104" spans="1:11" s="80" customFormat="1" ht="29.1" customHeight="1" x14ac:dyDescent="0.25">
      <c r="A104" s="148" t="str">
        <f>'4. Análisis riesgos'!A32</f>
        <v/>
      </c>
      <c r="B104" s="461" t="str">
        <f>'4. Análisis riesgos'!B32</f>
        <v/>
      </c>
      <c r="C104" s="461"/>
      <c r="D104" s="149" t="str">
        <f>'4. Análisis riesgos'!D32</f>
        <v/>
      </c>
      <c r="E104" s="149" t="str">
        <f>'4. Análisis riesgos'!E32</f>
        <v/>
      </c>
      <c r="F104" s="149" t="str">
        <f>'4. Análisis riesgos'!F32</f>
        <v/>
      </c>
      <c r="G104" s="149" t="str">
        <f>'4. Análisis riesgos'!G32</f>
        <v/>
      </c>
      <c r="H104" s="149" t="str">
        <f>'4. Análisis riesgos'!H32</f>
        <v/>
      </c>
      <c r="I104" s="13" t="str">
        <f>IF(ISBLANK('4. Análisis riesgos'!I32),"",'4. Análisis riesgos'!I32)</f>
        <v/>
      </c>
      <c r="J104" s="149" t="str">
        <f>IF(ISBLANK('4. Análisis riesgos'!J32),"",'4. Análisis riesgos'!J32)</f>
        <v/>
      </c>
      <c r="K104" s="191" t="str">
        <f>IF(ISBLANK('4. Análisis riesgos'!K32),"",'4. Análisis riesgos'!K32)</f>
        <v/>
      </c>
    </row>
    <row r="105" spans="1:11" s="80" customFormat="1" ht="40.5" customHeight="1" x14ac:dyDescent="0.25">
      <c r="A105" s="148" t="str">
        <f>'4. Análisis riesgos'!A33</f>
        <v/>
      </c>
      <c r="B105" s="461" t="str">
        <f>'4. Análisis riesgos'!B33</f>
        <v/>
      </c>
      <c r="C105" s="461"/>
      <c r="D105" s="149" t="str">
        <f>'4. Análisis riesgos'!D33</f>
        <v/>
      </c>
      <c r="E105" s="149" t="str">
        <f>'4. Análisis riesgos'!E33</f>
        <v/>
      </c>
      <c r="F105" s="149" t="str">
        <f>'4. Análisis riesgos'!F33</f>
        <v/>
      </c>
      <c r="G105" s="149" t="str">
        <f>'4. Análisis riesgos'!G33</f>
        <v/>
      </c>
      <c r="H105" s="149" t="str">
        <f>'4. Análisis riesgos'!H33</f>
        <v/>
      </c>
      <c r="I105" s="13" t="str">
        <f>IF(ISBLANK('4. Análisis riesgos'!I33),"",'4. Análisis riesgos'!I33)</f>
        <v/>
      </c>
      <c r="J105" s="149" t="str">
        <f>IF(ISBLANK('4. Análisis riesgos'!J33),"",'4. Análisis riesgos'!J33)</f>
        <v/>
      </c>
      <c r="K105" s="191" t="str">
        <f>IF(ISBLANK('4. Análisis riesgos'!K33),"",'4. Análisis riesgos'!K33)</f>
        <v/>
      </c>
    </row>
    <row r="106" spans="1:11" s="80" customFormat="1" ht="29.1" customHeight="1" x14ac:dyDescent="0.25">
      <c r="A106" s="148" t="str">
        <f>'4. Análisis riesgos'!A34</f>
        <v/>
      </c>
      <c r="B106" s="461" t="str">
        <f>'4. Análisis riesgos'!B34</f>
        <v/>
      </c>
      <c r="C106" s="461"/>
      <c r="D106" s="149" t="str">
        <f>'4. Análisis riesgos'!D34</f>
        <v/>
      </c>
      <c r="E106" s="149" t="str">
        <f>'4. Análisis riesgos'!E34</f>
        <v/>
      </c>
      <c r="F106" s="149" t="str">
        <f>'4. Análisis riesgos'!F34</f>
        <v/>
      </c>
      <c r="G106" s="149" t="str">
        <f>'4. Análisis riesgos'!G34</f>
        <v/>
      </c>
      <c r="H106" s="149" t="str">
        <f>'4. Análisis riesgos'!H34</f>
        <v/>
      </c>
      <c r="I106" s="13" t="str">
        <f>IF(ISBLANK('4. Análisis riesgos'!I34),"",'4. Análisis riesgos'!I34)</f>
        <v/>
      </c>
      <c r="J106" s="149" t="str">
        <f>IF(ISBLANK('4. Análisis riesgos'!J34),"",'4. Análisis riesgos'!J34)</f>
        <v/>
      </c>
      <c r="K106" s="191" t="str">
        <f>IF(ISBLANK('4. Análisis riesgos'!K34),"",'4. Análisis riesgos'!K34)</f>
        <v/>
      </c>
    </row>
    <row r="107" spans="1:11" s="80" customFormat="1" x14ac:dyDescent="0.25">
      <c r="A107" s="76"/>
      <c r="B107" s="76"/>
      <c r="C107" s="78"/>
      <c r="D107" s="78"/>
      <c r="E107" s="78"/>
      <c r="F107" s="78"/>
      <c r="G107" s="78"/>
      <c r="H107" s="76"/>
      <c r="I107" s="76"/>
    </row>
    <row r="108" spans="1:11" s="80" customFormat="1" x14ac:dyDescent="0.25">
      <c r="A108" s="76"/>
      <c r="B108" s="76"/>
      <c r="C108" s="78"/>
      <c r="D108" s="78"/>
      <c r="E108" s="78"/>
      <c r="F108" s="78"/>
      <c r="G108" s="78"/>
      <c r="H108" s="76"/>
      <c r="I108" s="76"/>
    </row>
    <row r="109" spans="1:11" s="80" customFormat="1" ht="28.5" x14ac:dyDescent="0.25">
      <c r="A109" s="119" t="str">
        <f>'4. Análisis riesgos'!B9</f>
        <v>Conclusión del análisis de riesgos</v>
      </c>
      <c r="B109" s="442" t="str">
        <f>IF(ISBLANK('4. Análisis riesgos'!C9),"",'4. Análisis riesgos'!C9)</f>
        <v/>
      </c>
      <c r="C109" s="443"/>
      <c r="D109" s="443"/>
      <c r="E109" s="443"/>
      <c r="F109" s="443"/>
      <c r="G109" s="443"/>
      <c r="H109" s="443"/>
      <c r="I109" s="444"/>
    </row>
    <row r="110" spans="1:11" s="80" customFormat="1" x14ac:dyDescent="0.25">
      <c r="C110" s="72"/>
      <c r="D110" s="72"/>
      <c r="E110" s="72"/>
      <c r="F110" s="72"/>
      <c r="G110" s="72"/>
    </row>
    <row r="111" spans="1:11" s="80" customFormat="1" x14ac:dyDescent="0.25">
      <c r="A111" s="81"/>
      <c r="B111" s="82"/>
      <c r="C111" s="82"/>
      <c r="D111" s="83"/>
      <c r="E111" s="83"/>
      <c r="F111" s="83"/>
      <c r="G111" s="83"/>
      <c r="H111" s="83"/>
      <c r="I111" s="83"/>
      <c r="J111" s="83"/>
      <c r="K111" s="83"/>
    </row>
    <row r="112" spans="1:11" s="80" customFormat="1" ht="18" x14ac:dyDescent="0.25">
      <c r="A112" s="81"/>
      <c r="B112" s="86"/>
      <c r="C112" s="86"/>
      <c r="D112" s="87"/>
      <c r="E112" s="83"/>
      <c r="F112" s="83"/>
      <c r="G112" s="83"/>
      <c r="H112" s="83"/>
      <c r="I112" s="83"/>
      <c r="J112" s="83"/>
      <c r="K112" s="83"/>
    </row>
    <row r="113" spans="1:11" s="80" customFormat="1" ht="18" x14ac:dyDescent="0.25">
      <c r="A113" s="81"/>
      <c r="B113" s="86" t="s">
        <v>203</v>
      </c>
      <c r="C113" s="82"/>
      <c r="D113" s="89"/>
      <c r="E113" s="83"/>
      <c r="F113" s="83"/>
      <c r="G113" s="83"/>
      <c r="H113" s="83"/>
      <c r="I113" s="150"/>
      <c r="J113" s="463">
        <f ca="1">TODAY()</f>
        <v>44764</v>
      </c>
      <c r="K113" s="463"/>
    </row>
    <row r="114" spans="1:11" s="80" customFormat="1" x14ac:dyDescent="0.25">
      <c r="A114" s="81"/>
      <c r="B114" s="81"/>
      <c r="C114" s="81"/>
      <c r="D114" s="81"/>
      <c r="E114" s="83"/>
      <c r="F114" s="83"/>
      <c r="G114" s="83"/>
      <c r="H114" s="83"/>
      <c r="I114" s="83"/>
      <c r="J114" s="83"/>
      <c r="K114" s="83"/>
    </row>
    <row r="115" spans="1:11" s="80" customFormat="1" x14ac:dyDescent="0.25">
      <c r="A115" s="81"/>
      <c r="B115" s="82"/>
      <c r="C115" s="82"/>
      <c r="D115" s="89"/>
      <c r="E115" s="83"/>
      <c r="F115" s="83"/>
      <c r="G115" s="83"/>
      <c r="H115" s="83"/>
      <c r="I115" s="151"/>
      <c r="J115" s="464" t="s">
        <v>294</v>
      </c>
      <c r="K115" s="464"/>
    </row>
    <row r="116" spans="1:11" s="80" customFormat="1" x14ac:dyDescent="0.25"/>
    <row r="118" spans="1:11" x14ac:dyDescent="0.25">
      <c r="B118" s="77" t="s">
        <v>184</v>
      </c>
    </row>
    <row r="120" spans="1:11" s="144" customFormat="1" ht="16.5" customHeight="1" x14ac:dyDescent="0.25">
      <c r="A120" s="141" t="str">
        <f>'6. Verif. hipótesis'!A10</f>
        <v xml:space="preserve">1) </v>
      </c>
      <c r="B120" s="142" t="str">
        <f>'6. Verif. hipótesis'!B10</f>
        <v>Inversiones y plazo propuesto de inversión</v>
      </c>
      <c r="C120" s="143"/>
      <c r="D120" s="143"/>
      <c r="E120" s="143"/>
      <c r="F120" s="143"/>
      <c r="G120" s="143"/>
      <c r="H120" s="143"/>
      <c r="I120" s="143"/>
    </row>
    <row r="121" spans="1:11" ht="16.5" customHeight="1" x14ac:dyDescent="0.25">
      <c r="A121" s="116">
        <f>'6. Verif. hipótesis'!A12</f>
        <v>0</v>
      </c>
      <c r="B121" s="93" t="str">
        <f>'6. Verif. hipótesis'!B12</f>
        <v>A) ¿Son las inversiones y el plazo propuesto para la ejecución del proyecto razonables?</v>
      </c>
      <c r="C121" s="138"/>
      <c r="D121" s="138"/>
      <c r="E121" s="138"/>
      <c r="F121" s="138"/>
      <c r="G121" s="138"/>
      <c r="H121" s="138"/>
      <c r="I121" s="138"/>
    </row>
    <row r="122" spans="1:11" s="80" customFormat="1" ht="16.5" customHeight="1" x14ac:dyDescent="0.25">
      <c r="A122" s="116"/>
      <c r="B122" s="140" t="str">
        <f>IF(ISBLANK('6. Verif. hipótesis'!F12),"",'6. Verif. hipótesis'!F12)</f>
        <v/>
      </c>
      <c r="C122" s="438" t="str">
        <f>IF(ISBLANK('6. Verif. hipótesis'!B14),"",'6. Verif. hipótesis'!B14)</f>
        <v/>
      </c>
      <c r="D122" s="439"/>
      <c r="E122" s="439"/>
      <c r="F122" s="439"/>
      <c r="G122" s="439"/>
      <c r="H122" s="439"/>
      <c r="I122" s="440"/>
    </row>
    <row r="123" spans="1:11" s="80" customFormat="1" ht="16.5" customHeight="1" x14ac:dyDescent="0.25">
      <c r="A123" s="116">
        <f>'6. Verif. hipótesis'!A16</f>
        <v>0</v>
      </c>
      <c r="B123" s="93" t="str">
        <f>'6. Verif. hipótesis'!B16</f>
        <v>B) ¿Son las posibles inversiones de reposición razonables?</v>
      </c>
      <c r="C123" s="138"/>
      <c r="D123" s="138"/>
      <c r="E123" s="138"/>
      <c r="F123" s="138"/>
      <c r="G123" s="138"/>
      <c r="H123" s="138"/>
      <c r="I123" s="138"/>
    </row>
    <row r="124" spans="1:11" s="80" customFormat="1" ht="16.5" customHeight="1" x14ac:dyDescent="0.25">
      <c r="A124" s="116"/>
      <c r="B124" s="140" t="str">
        <f>IF(ISBLANK('6. Verif. hipótesis'!F16),"",'6. Verif. hipótesis'!F16)</f>
        <v/>
      </c>
      <c r="C124" s="438" t="str">
        <f>IF(ISBLANK('6. Verif. hipótesis'!B18),"",'6. Verif. hipótesis'!B18)</f>
        <v/>
      </c>
      <c r="D124" s="439"/>
      <c r="E124" s="439"/>
      <c r="F124" s="439"/>
      <c r="G124" s="439"/>
      <c r="H124" s="439"/>
      <c r="I124" s="440"/>
    </row>
    <row r="125" spans="1:11" s="144" customFormat="1" ht="16.5" customHeight="1" x14ac:dyDescent="0.25">
      <c r="A125" s="141" t="str">
        <f>'6. Verif. hipótesis'!A21</f>
        <v xml:space="preserve">2) </v>
      </c>
      <c r="B125" s="142" t="str">
        <f>'6. Verif. hipótesis'!B21</f>
        <v>Estimación del resultado de las operaciones</v>
      </c>
      <c r="C125" s="143"/>
      <c r="D125" s="143"/>
      <c r="E125" s="143"/>
      <c r="F125" s="143"/>
      <c r="G125" s="143"/>
      <c r="H125" s="143"/>
      <c r="I125" s="143"/>
    </row>
    <row r="126" spans="1:11" s="144" customFormat="1" ht="16.5" customHeight="1" x14ac:dyDescent="0.25">
      <c r="A126" s="145">
        <f>'6. Verif. hipótesis'!A23</f>
        <v>0</v>
      </c>
      <c r="B126" s="142" t="str">
        <f>'6. Verif. hipótesis'!B23</f>
        <v>A) Ingresos</v>
      </c>
      <c r="C126" s="143"/>
      <c r="D126" s="143"/>
      <c r="E126" s="143"/>
      <c r="F126" s="143"/>
      <c r="G126" s="143"/>
      <c r="H126" s="143"/>
      <c r="I126" s="143"/>
    </row>
    <row r="127" spans="1:11" s="80" customFormat="1" ht="16.5" customHeight="1" x14ac:dyDescent="0.25">
      <c r="A127" s="116">
        <f>'6. Verif. hipótesis'!A25</f>
        <v>0</v>
      </c>
      <c r="B127" s="93" t="str">
        <f>'6. Verif. hipótesis'!B25</f>
        <v>¿Es correcta y razonable la prógnosis de la demanda proyectada?</v>
      </c>
      <c r="C127" s="138"/>
      <c r="D127" s="138"/>
      <c r="E127" s="138"/>
      <c r="F127" s="138"/>
      <c r="G127" s="138"/>
      <c r="H127" s="138"/>
      <c r="I127" s="138"/>
    </row>
    <row r="128" spans="1:11" s="80" customFormat="1" ht="16.5" customHeight="1" x14ac:dyDescent="0.25">
      <c r="A128" s="116"/>
      <c r="B128" s="140" t="str">
        <f>IF(ISBLANK('6. Verif. hipótesis'!F25),"",'6. Verif. hipótesis'!F25)</f>
        <v/>
      </c>
      <c r="C128" s="438" t="str">
        <f>IF(ISBLANK('6. Verif. hipótesis'!B27),"",'6. Verif. hipótesis'!B27)</f>
        <v/>
      </c>
      <c r="D128" s="439"/>
      <c r="E128" s="439"/>
      <c r="F128" s="439"/>
      <c r="G128" s="439"/>
      <c r="H128" s="439"/>
      <c r="I128" s="440"/>
    </row>
    <row r="129" spans="1:9" s="80" customFormat="1" ht="16.5" customHeight="1" x14ac:dyDescent="0.25">
      <c r="A129" s="116">
        <f>'6. Verif. hipótesis'!A29</f>
        <v>0</v>
      </c>
      <c r="B129" s="93" t="str">
        <f>'6. Verif. hipótesis'!B29</f>
        <v>¿Son los ingresos operativos por usuario razonables?</v>
      </c>
      <c r="C129" s="138"/>
      <c r="D129" s="138"/>
      <c r="E129" s="138"/>
      <c r="F129" s="138"/>
      <c r="G129" s="138"/>
      <c r="H129" s="138"/>
      <c r="I129" s="138"/>
    </row>
    <row r="130" spans="1:9" s="80" customFormat="1" ht="16.5" customHeight="1" x14ac:dyDescent="0.25">
      <c r="A130" s="116"/>
      <c r="B130" s="140" t="str">
        <f>IF(ISBLANK('6. Verif. hipótesis'!F29),"",'6. Verif. hipótesis'!F29)</f>
        <v/>
      </c>
      <c r="C130" s="438" t="str">
        <f>IF(ISBLANK('6. Verif. hipótesis'!B31),"",'6. Verif. hipótesis'!B31)</f>
        <v/>
      </c>
      <c r="D130" s="439"/>
      <c r="E130" s="439"/>
      <c r="F130" s="439"/>
      <c r="G130" s="439"/>
      <c r="H130" s="439"/>
      <c r="I130" s="440"/>
    </row>
    <row r="131" spans="1:9" s="80" customFormat="1" ht="16.5" customHeight="1" x14ac:dyDescent="0.25">
      <c r="A131" s="116">
        <f>'6. Verif. hipótesis'!A33</f>
        <v>0</v>
      </c>
      <c r="B131" s="93" t="str">
        <f>'6. Verif. hipótesis'!B33</f>
        <v>¿Son los cánones y tarifas por servicio razonables?</v>
      </c>
      <c r="C131" s="138"/>
      <c r="D131" s="138"/>
      <c r="E131" s="138"/>
      <c r="F131" s="138"/>
      <c r="G131" s="138"/>
      <c r="H131" s="138"/>
      <c r="I131" s="138"/>
    </row>
    <row r="132" spans="1:9" s="80" customFormat="1" ht="16.5" customHeight="1" x14ac:dyDescent="0.25">
      <c r="A132" s="116"/>
      <c r="B132" s="140" t="str">
        <f>IF(ISBLANK('6. Verif. hipótesis'!F33),"",'6. Verif. hipótesis'!F33)</f>
        <v/>
      </c>
      <c r="C132" s="438" t="str">
        <f>IF(ISBLANK('6. Verif. hipótesis'!B35),"",'6. Verif. hipótesis'!B35)</f>
        <v/>
      </c>
      <c r="D132" s="439"/>
      <c r="E132" s="439"/>
      <c r="F132" s="439"/>
      <c r="G132" s="439"/>
      <c r="H132" s="439"/>
      <c r="I132" s="440"/>
    </row>
    <row r="133" spans="1:9" s="80" customFormat="1" ht="16.5" customHeight="1" x14ac:dyDescent="0.25">
      <c r="A133" s="116">
        <f>'6. Verif. hipótesis'!A37</f>
        <v>0</v>
      </c>
      <c r="B133" s="93" t="str">
        <f>'6. Verif. hipótesis'!B37</f>
        <v>En caso de haberlos, ¿son los escenarios pesimista, ordinario y optimista razonables y ajustados a la realidad?</v>
      </c>
      <c r="C133" s="138"/>
      <c r="D133" s="138"/>
      <c r="E133" s="138"/>
      <c r="F133" s="138"/>
      <c r="G133" s="138"/>
      <c r="H133" s="138"/>
      <c r="I133" s="138"/>
    </row>
    <row r="134" spans="1:9" s="80" customFormat="1" ht="16.5" customHeight="1" x14ac:dyDescent="0.25">
      <c r="A134" s="116"/>
      <c r="B134" s="140" t="str">
        <f>IF(ISBLANK('6. Verif. hipótesis'!F37),"",'6. Verif. hipótesis'!F37)</f>
        <v/>
      </c>
      <c r="C134" s="438" t="str">
        <f>IF(ISBLANK('6. Verif. hipótesis'!B39),"",'6. Verif. hipótesis'!B39)</f>
        <v/>
      </c>
      <c r="D134" s="439"/>
      <c r="E134" s="439"/>
      <c r="F134" s="439"/>
      <c r="G134" s="439"/>
      <c r="H134" s="439"/>
      <c r="I134" s="440"/>
    </row>
    <row r="135" spans="1:9" s="80" customFormat="1" ht="16.5" customHeight="1" x14ac:dyDescent="0.25">
      <c r="A135" s="116">
        <f>'6. Verif. hipótesis'!A41</f>
        <v>0</v>
      </c>
      <c r="B135" s="93" t="str">
        <f>'6. Verif. hipótesis'!B41</f>
        <v>¿Existen otros aspectos relativos a la razonabilidad de los gastos y su cálculo que deban ser tenidos en cuenta?</v>
      </c>
      <c r="C135" s="270"/>
      <c r="D135" s="270"/>
      <c r="E135" s="270"/>
      <c r="F135" s="270"/>
      <c r="G135" s="270"/>
      <c r="H135" s="270"/>
      <c r="I135" s="270"/>
    </row>
    <row r="136" spans="1:9" s="80" customFormat="1" ht="16.5" customHeight="1" x14ac:dyDescent="0.25">
      <c r="A136" s="116"/>
      <c r="B136" s="140" t="str">
        <f>IF(ISBLANK('6. Verif. hipótesis'!F41),"",'6. Verif. hipótesis'!F41)</f>
        <v/>
      </c>
      <c r="C136" s="438" t="str">
        <f>IF(ISBLANK('6. Verif. hipótesis'!B43),"",'6. Verif. hipótesis'!B43)</f>
        <v/>
      </c>
      <c r="D136" s="439"/>
      <c r="E136" s="439"/>
      <c r="F136" s="439"/>
      <c r="G136" s="439"/>
      <c r="H136" s="439"/>
      <c r="I136" s="440"/>
    </row>
    <row r="137" spans="1:9" s="144" customFormat="1" ht="16.5" customHeight="1" x14ac:dyDescent="0.25">
      <c r="A137" s="145">
        <f>'6. Verif. hipótesis'!A38</f>
        <v>0</v>
      </c>
      <c r="B137" s="142" t="str">
        <f>'6. Verif. hipótesis'!B45</f>
        <v>B) Gastos</v>
      </c>
      <c r="C137" s="143"/>
      <c r="D137" s="143"/>
      <c r="E137" s="143"/>
      <c r="F137" s="143"/>
      <c r="G137" s="143"/>
      <c r="H137" s="143"/>
      <c r="I137" s="143"/>
    </row>
    <row r="138" spans="1:9" s="80" customFormat="1" ht="16.5" customHeight="1" x14ac:dyDescent="0.25">
      <c r="A138" s="116">
        <f>'6. Verif. hipótesis'!A39</f>
        <v>0</v>
      </c>
      <c r="B138" s="93" t="str">
        <f>'6. Verif. hipótesis'!B47</f>
        <v>¿Son los gastos operativos del proyecto razonables?</v>
      </c>
      <c r="C138" s="138"/>
      <c r="D138" s="138"/>
      <c r="E138" s="138"/>
      <c r="F138" s="138"/>
      <c r="G138" s="138"/>
      <c r="H138" s="138"/>
      <c r="I138" s="138"/>
    </row>
    <row r="139" spans="1:9" s="80" customFormat="1" ht="16.5" customHeight="1" x14ac:dyDescent="0.25">
      <c r="A139" s="116"/>
      <c r="B139" s="140" t="str">
        <f>IF(ISBLANK('6. Verif. hipótesis'!F47),"",'6. Verif. hipótesis'!F47)</f>
        <v/>
      </c>
      <c r="C139" s="438" t="str">
        <f>IF(ISBLANK('6. Verif. hipótesis'!B49),"",'6. Verif. hipótesis'!B49)</f>
        <v/>
      </c>
      <c r="D139" s="439"/>
      <c r="E139" s="439"/>
      <c r="F139" s="439"/>
      <c r="G139" s="439"/>
      <c r="H139" s="439"/>
      <c r="I139" s="440"/>
    </row>
    <row r="140" spans="1:9" s="80" customFormat="1" ht="16.5" customHeight="1" x14ac:dyDescent="0.25">
      <c r="A140" s="116">
        <f>'6. Verif. hipótesis'!A41</f>
        <v>0</v>
      </c>
      <c r="B140" s="93" t="str">
        <f>'6. Verif. hipótesis'!B51</f>
        <v>¿Existen otros aspectos relativos a la razonabilidad de los gastos y su cálculo que deban ser tenidos en cuenta?</v>
      </c>
      <c r="C140" s="138"/>
      <c r="D140" s="138"/>
      <c r="E140" s="138"/>
      <c r="F140" s="138"/>
      <c r="G140" s="138"/>
      <c r="H140" s="138"/>
      <c r="I140" s="138"/>
    </row>
    <row r="141" spans="1:9" s="80" customFormat="1" ht="16.5" customHeight="1" x14ac:dyDescent="0.25">
      <c r="A141" s="116"/>
      <c r="B141" s="140" t="str">
        <f>IF(ISBLANK('6. Verif. hipótesis'!F51),"",'6. Verif. hipótesis'!F51)</f>
        <v/>
      </c>
      <c r="C141" s="438" t="str">
        <f>IF(ISBLANK('6. Verif. hipótesis'!B53),"",'6. Verif. hipótesis'!B53)</f>
        <v/>
      </c>
      <c r="D141" s="439"/>
      <c r="E141" s="439"/>
      <c r="F141" s="439"/>
      <c r="G141" s="439"/>
      <c r="H141" s="439"/>
      <c r="I141" s="440"/>
    </row>
    <row r="142" spans="1:9" s="144" customFormat="1" ht="16.5" customHeight="1" x14ac:dyDescent="0.25">
      <c r="A142" s="146" t="str">
        <f>'6. Verif. hipótesis'!A56</f>
        <v xml:space="preserve">3) </v>
      </c>
      <c r="B142" s="142" t="str">
        <f>'6. Verif. hipótesis'!B56</f>
        <v>Valor de reversión al final del plazo de la concesión</v>
      </c>
    </row>
    <row r="143" spans="1:9" s="80" customFormat="1" ht="16.5" customHeight="1" x14ac:dyDescent="0.25">
      <c r="A143" s="116">
        <f>'6. Verif. hipótesis'!A44</f>
        <v>0</v>
      </c>
      <c r="B143" s="93" t="str">
        <f>'6. Verif. hipótesis'!B58</f>
        <v>¿Es el valor de los activos al momento de su reversión al Estado razonable?</v>
      </c>
    </row>
    <row r="144" spans="1:9" s="80" customFormat="1" ht="16.5" customHeight="1" x14ac:dyDescent="0.25">
      <c r="A144" s="116"/>
      <c r="B144" s="140" t="str">
        <f>IF(ISBLANK('6. Verif. hipótesis'!F58),"",'6. Verif. hipótesis'!F58)</f>
        <v/>
      </c>
      <c r="C144" s="438" t="str">
        <f>IF(ISBLANK('6. Verif. hipótesis'!B60),"",'6. Verif. hipótesis'!B60)</f>
        <v/>
      </c>
      <c r="D144" s="439"/>
      <c r="E144" s="439"/>
      <c r="F144" s="439"/>
      <c r="G144" s="439"/>
      <c r="H144" s="439"/>
      <c r="I144" s="440"/>
    </row>
    <row r="145" spans="1:11" s="144" customFormat="1" ht="16.5" customHeight="1" x14ac:dyDescent="0.25">
      <c r="A145" s="146" t="str">
        <f>'6. Verif. hipótesis'!A63</f>
        <v xml:space="preserve">4) </v>
      </c>
      <c r="B145" s="142" t="str">
        <f>'6. Verif. hipótesis'!B63</f>
        <v>Ayudas o subvenciones estatales</v>
      </c>
    </row>
    <row r="146" spans="1:11" s="80" customFormat="1" ht="16.5" customHeight="1" x14ac:dyDescent="0.25">
      <c r="A146" s="116">
        <f>'6. Verif. hipótesis'!A47</f>
        <v>0</v>
      </c>
      <c r="B146" s="93" t="str">
        <f>'6. Verif. hipótesis'!B65</f>
        <v>¿Es razonable que el proyecto reciba algún tipo de subvención o ayuda que contribuya a su financiación?</v>
      </c>
    </row>
    <row r="147" spans="1:11" s="80" customFormat="1" ht="16.5" customHeight="1" x14ac:dyDescent="0.25">
      <c r="A147" s="116"/>
      <c r="B147" s="140" t="str">
        <f>IF(ISBLANK('6. Verif. hipótesis'!F65),"",'6. Verif. hipótesis'!F65)</f>
        <v/>
      </c>
      <c r="C147" s="438" t="str">
        <f>IF(ISBLANK('6. Verif. hipótesis'!B67),"",'6. Verif. hipótesis'!B67)</f>
        <v/>
      </c>
      <c r="D147" s="439"/>
      <c r="E147" s="439"/>
      <c r="F147" s="439"/>
      <c r="G147" s="439"/>
      <c r="H147" s="439"/>
      <c r="I147" s="440"/>
    </row>
    <row r="148" spans="1:11" s="80" customFormat="1" x14ac:dyDescent="0.25">
      <c r="B148" s="139"/>
    </row>
    <row r="149" spans="1:11" s="80" customFormat="1" x14ac:dyDescent="0.25">
      <c r="A149" s="81"/>
      <c r="B149" s="82"/>
      <c r="C149" s="82"/>
      <c r="D149" s="83"/>
      <c r="E149" s="83"/>
      <c r="F149" s="83"/>
      <c r="G149" s="83"/>
      <c r="H149" s="83"/>
      <c r="I149" s="83"/>
      <c r="J149" s="83"/>
      <c r="K149" s="83"/>
    </row>
    <row r="150" spans="1:11" s="80" customFormat="1" ht="18" x14ac:dyDescent="0.25">
      <c r="A150" s="81"/>
      <c r="B150" s="86"/>
      <c r="C150" s="86"/>
      <c r="D150" s="87"/>
      <c r="E150" s="83"/>
      <c r="F150" s="83"/>
      <c r="G150" s="83"/>
      <c r="H150" s="83"/>
      <c r="I150" s="83"/>
      <c r="J150" s="83"/>
      <c r="K150" s="83"/>
    </row>
    <row r="151" spans="1:11" s="80" customFormat="1" ht="18" x14ac:dyDescent="0.25">
      <c r="A151" s="81"/>
      <c r="B151" s="86" t="s">
        <v>203</v>
      </c>
      <c r="C151" s="82"/>
      <c r="D151" s="89"/>
      <c r="E151" s="83"/>
      <c r="F151" s="83"/>
      <c r="G151" s="83"/>
      <c r="H151" s="83"/>
      <c r="I151" s="150"/>
      <c r="J151" s="463">
        <f ca="1">TODAY()</f>
        <v>44764</v>
      </c>
      <c r="K151" s="463"/>
    </row>
    <row r="152" spans="1:11" s="80" customFormat="1" x14ac:dyDescent="0.25">
      <c r="A152" s="81"/>
      <c r="B152" s="81"/>
      <c r="C152" s="81"/>
      <c r="D152" s="81"/>
      <c r="E152" s="83"/>
      <c r="F152" s="83"/>
      <c r="G152" s="83"/>
      <c r="H152" s="83"/>
      <c r="I152" s="83"/>
      <c r="J152" s="83"/>
      <c r="K152" s="83"/>
    </row>
    <row r="153" spans="1:11" s="80" customFormat="1" x14ac:dyDescent="0.25">
      <c r="A153" s="81"/>
      <c r="B153" s="82"/>
      <c r="C153" s="82"/>
      <c r="D153" s="89"/>
      <c r="E153" s="83"/>
      <c r="F153" s="83"/>
      <c r="G153" s="83"/>
      <c r="H153" s="83"/>
      <c r="I153" s="151"/>
      <c r="J153" s="464" t="s">
        <v>293</v>
      </c>
      <c r="K153" s="464"/>
    </row>
    <row r="154" spans="1:11" s="80" customFormat="1" x14ac:dyDescent="0.25"/>
    <row r="156" spans="1:11" x14ac:dyDescent="0.25">
      <c r="B156" s="77" t="s">
        <v>188</v>
      </c>
    </row>
    <row r="158" spans="1:11" x14ac:dyDescent="0.25">
      <c r="A158" s="144"/>
      <c r="B158" s="77" t="s">
        <v>206</v>
      </c>
    </row>
    <row r="159" spans="1:11" s="80" customFormat="1" x14ac:dyDescent="0.25">
      <c r="A159" s="144"/>
      <c r="B159" s="77"/>
    </row>
    <row r="160" spans="1:11" s="80" customFormat="1" x14ac:dyDescent="0.25">
      <c r="A160" s="76" t="str">
        <f>IF('5. Cálculo de la b'!$B$9=TRUE,'5. Cálculo de la b'!A43,'5. Cálculo de la b'!A40)</f>
        <v xml:space="preserve">De acuerdo con el Artículo 10 del Real Decreto 55/2017: </v>
      </c>
      <c r="B160" s="76"/>
    </row>
    <row r="161" spans="1:9" s="80" customFormat="1" ht="88.5" customHeight="1" x14ac:dyDescent="0.25">
      <c r="A161" s="445" t="str">
        <f>IF('5. Cálculo de la b'!$B$9=TRUE,'5. Cálculo de la b'!A44,'5. Cálculo de la b'!A41)</f>
        <v>b es la tasa de descuento, cuyo valor será el rendimiento medio en el mercado secundario de la deuda del Estado a diez años en los últimos seis meses incrementado en un diferencial de 200 puntos básicos. Se tomará como referencia para el cálculo de dicho rendimiento medio los últimos datos disponibles publicados por el Banco de España en el Boletín del Mercado de Deuda Pública.</v>
      </c>
      <c r="B161" s="445"/>
      <c r="C161" s="445"/>
      <c r="D161" s="445"/>
      <c r="E161" s="445"/>
      <c r="F161" s="445"/>
      <c r="G161" s="445"/>
      <c r="H161" s="445"/>
      <c r="I161" s="445"/>
    </row>
    <row r="162" spans="1:9" s="80" customFormat="1" x14ac:dyDescent="0.25"/>
    <row r="163" spans="1:9" s="80" customFormat="1" x14ac:dyDescent="0.25">
      <c r="B163" s="191" t="s">
        <v>2</v>
      </c>
      <c r="C163" s="233">
        <f>'5. Cálculo de la b'!B12</f>
        <v>0.75</v>
      </c>
    </row>
    <row r="164" spans="1:9" s="80" customFormat="1" x14ac:dyDescent="0.25">
      <c r="B164" s="191" t="s">
        <v>3</v>
      </c>
      <c r="C164" s="233">
        <f>'5. Cálculo de la b'!B13</f>
        <v>0.52</v>
      </c>
    </row>
    <row r="165" spans="1:9" s="80" customFormat="1" x14ac:dyDescent="0.25">
      <c r="B165" s="191" t="s">
        <v>4</v>
      </c>
      <c r="C165" s="233">
        <f>'5. Cálculo de la b'!B14</f>
        <v>0.38</v>
      </c>
    </row>
    <row r="166" spans="1:9" s="80" customFormat="1" x14ac:dyDescent="0.25">
      <c r="B166" s="191" t="s">
        <v>5</v>
      </c>
      <c r="C166" s="233">
        <f>'5. Cálculo de la b'!B15</f>
        <v>0.3</v>
      </c>
    </row>
    <row r="167" spans="1:9" s="80" customFormat="1" x14ac:dyDescent="0.25">
      <c r="B167" s="191" t="s">
        <v>6</v>
      </c>
      <c r="C167" s="233">
        <f>'5. Cálculo de la b'!B16</f>
        <v>0.28000000000000003</v>
      </c>
    </row>
    <row r="168" spans="1:9" s="80" customFormat="1" x14ac:dyDescent="0.25">
      <c r="B168" s="191" t="s">
        <v>7</v>
      </c>
      <c r="C168" s="233">
        <f>'5. Cálculo de la b'!B17</f>
        <v>0.21</v>
      </c>
    </row>
    <row r="169" spans="1:9" s="80" customFormat="1" x14ac:dyDescent="0.25">
      <c r="B169" s="232" t="s">
        <v>0</v>
      </c>
      <c r="C169" s="234">
        <f>'5. Cálculo de la b'!B18</f>
        <v>0.40666666666666668</v>
      </c>
    </row>
    <row r="170" spans="1:9" s="80" customFormat="1" x14ac:dyDescent="0.25">
      <c r="B170" s="236" t="s">
        <v>1</v>
      </c>
      <c r="C170" s="237">
        <f>'5. Cálculo de la b'!B19</f>
        <v>2.4066666666666667</v>
      </c>
    </row>
    <row r="171" spans="1:9" s="80" customFormat="1" x14ac:dyDescent="0.25"/>
    <row r="173" spans="1:9" x14ac:dyDescent="0.25">
      <c r="B173" s="77" t="s">
        <v>205</v>
      </c>
    </row>
    <row r="175" spans="1:9" x14ac:dyDescent="0.25">
      <c r="B175" s="235" t="str">
        <f>'7. Flujos de caja'!C54</f>
        <v>VAN</v>
      </c>
      <c r="C175" s="137">
        <f>'7. Flujos de caja'!D54</f>
        <v>0</v>
      </c>
    </row>
    <row r="176" spans="1:9" s="80" customFormat="1" x14ac:dyDescent="0.25">
      <c r="B176" s="235" t="str">
        <f>'7. Flujos de caja'!C55</f>
        <v>TIR</v>
      </c>
      <c r="C176" s="323" t="str">
        <f>'7. Flujos de caja'!D55</f>
        <v/>
      </c>
    </row>
    <row r="177" spans="1:9" x14ac:dyDescent="0.25">
      <c r="C177" s="122"/>
    </row>
    <row r="178" spans="1:9" ht="20.45" customHeight="1" x14ac:dyDescent="0.25">
      <c r="A178" s="446" t="s">
        <v>189</v>
      </c>
      <c r="B178" s="448" t="str">
        <f>IF(ISBLANK('7. Flujos de caja'!B60),"",'7. Flujos de caja'!B60)</f>
        <v/>
      </c>
      <c r="C178" s="449"/>
      <c r="D178" s="449"/>
      <c r="E178" s="449"/>
      <c r="F178" s="449"/>
      <c r="G178" s="449"/>
      <c r="H178" s="449"/>
      <c r="I178" s="450"/>
    </row>
    <row r="179" spans="1:9" ht="22.5" customHeight="1" x14ac:dyDescent="0.25">
      <c r="A179" s="447"/>
      <c r="B179" s="451"/>
      <c r="C179" s="452"/>
      <c r="D179" s="452"/>
      <c r="E179" s="452"/>
      <c r="F179" s="452"/>
      <c r="G179" s="452"/>
      <c r="H179" s="452"/>
      <c r="I179" s="453"/>
    </row>
    <row r="180" spans="1:9" s="80" customFormat="1" ht="22.5" customHeight="1" x14ac:dyDescent="0.25">
      <c r="A180" s="307"/>
      <c r="B180" s="307"/>
      <c r="C180" s="307"/>
      <c r="D180" s="307"/>
      <c r="E180" s="307"/>
      <c r="F180" s="307"/>
      <c r="G180" s="307"/>
      <c r="H180" s="307"/>
      <c r="I180" s="307"/>
    </row>
    <row r="181" spans="1:9" s="80" customFormat="1" ht="22.5" customHeight="1" x14ac:dyDescent="0.25">
      <c r="A181" s="307"/>
      <c r="B181" s="77" t="s">
        <v>351</v>
      </c>
      <c r="C181" s="307"/>
      <c r="D181" s="307"/>
      <c r="E181" s="307"/>
      <c r="F181" s="307"/>
      <c r="G181" s="307"/>
      <c r="H181" s="307"/>
      <c r="I181" s="307"/>
    </row>
    <row r="182" spans="1:9" s="80" customFormat="1" ht="22.5" customHeight="1" x14ac:dyDescent="0.25">
      <c r="A182" s="307"/>
      <c r="B182" s="77"/>
      <c r="C182" s="307"/>
      <c r="D182" s="307"/>
      <c r="E182" s="307"/>
      <c r="F182" s="307"/>
      <c r="G182" s="307"/>
      <c r="H182" s="307"/>
      <c r="I182" s="307"/>
    </row>
    <row r="183" spans="1:9" s="80" customFormat="1" ht="31.5" customHeight="1" x14ac:dyDescent="0.25">
      <c r="A183" s="307"/>
      <c r="B183" s="311" t="s">
        <v>357</v>
      </c>
      <c r="C183" s="312" t="str">
        <f>IF('3. Información básica proyecto'!B13="","",'3. Información básica proyecto'!B13)</f>
        <v/>
      </c>
      <c r="D183" s="307"/>
      <c r="E183" s="477" t="s">
        <v>317</v>
      </c>
      <c r="F183" s="478"/>
      <c r="G183" s="316" t="str">
        <f>'7. Flujos de caja'!D53</f>
        <v/>
      </c>
      <c r="H183" s="307"/>
      <c r="I183" s="307"/>
    </row>
    <row r="184" spans="1:9" s="80" customFormat="1" ht="14.1" customHeight="1" x14ac:dyDescent="0.25">
      <c r="A184" s="307"/>
      <c r="B184" s="307"/>
      <c r="C184" s="307"/>
      <c r="D184" s="307"/>
      <c r="E184" s="307"/>
      <c r="F184" s="307"/>
      <c r="G184" s="307"/>
      <c r="H184" s="307"/>
      <c r="I184" s="307"/>
    </row>
    <row r="185" spans="1:9" s="80" customFormat="1" ht="22.5" customHeight="1" x14ac:dyDescent="0.25">
      <c r="A185" s="479" t="str">
        <f>'7. Flujos de caja'!A57</f>
        <v>Valoración del periodo de recuperación de la inversión y el plazo estimado por la Administración/Entidad solicitante</v>
      </c>
      <c r="B185" s="480"/>
      <c r="C185" s="448" t="str">
        <f>IF(ISBLANK('7. Flujos de caja'!B57),"",
'7. Flujos de caja'!B57)</f>
        <v/>
      </c>
      <c r="D185" s="449"/>
      <c r="E185" s="449"/>
      <c r="F185" s="449"/>
      <c r="G185" s="449"/>
      <c r="H185" s="449"/>
      <c r="I185" s="450"/>
    </row>
    <row r="186" spans="1:9" s="80" customFormat="1" ht="22.5" customHeight="1" x14ac:dyDescent="0.25">
      <c r="A186" s="481"/>
      <c r="B186" s="482"/>
      <c r="C186" s="451"/>
      <c r="D186" s="452"/>
      <c r="E186" s="452"/>
      <c r="F186" s="452"/>
      <c r="G186" s="452"/>
      <c r="H186" s="452"/>
      <c r="I186" s="453"/>
    </row>
    <row r="187" spans="1:9" s="80" customFormat="1" ht="15" customHeight="1" x14ac:dyDescent="0.25">
      <c r="A187" s="307"/>
      <c r="B187" s="307"/>
      <c r="C187" s="307"/>
      <c r="D187" s="307"/>
      <c r="E187" s="307"/>
      <c r="F187" s="307"/>
      <c r="G187" s="307"/>
      <c r="H187" s="307"/>
      <c r="I187" s="307"/>
    </row>
    <row r="188" spans="1:9" s="80" customFormat="1" ht="13.5" customHeight="1" x14ac:dyDescent="0.25">
      <c r="A188" s="307"/>
      <c r="B188" s="307"/>
      <c r="C188" s="307"/>
      <c r="D188" s="307"/>
      <c r="E188" s="307"/>
      <c r="F188" s="307"/>
      <c r="G188" s="307"/>
      <c r="H188" s="307"/>
      <c r="I188" s="307"/>
    </row>
    <row r="189" spans="1:9" s="80" customFormat="1" ht="22.5" customHeight="1" x14ac:dyDescent="0.25">
      <c r="A189" s="307"/>
      <c r="B189" s="77" t="s">
        <v>353</v>
      </c>
      <c r="C189" s="307"/>
      <c r="D189" s="307"/>
      <c r="E189" s="307"/>
      <c r="F189" s="307"/>
      <c r="G189" s="307"/>
      <c r="H189" s="307"/>
      <c r="I189" s="307"/>
    </row>
    <row r="190" spans="1:9" s="80" customFormat="1" ht="22.5" customHeight="1" x14ac:dyDescent="0.25">
      <c r="A190" s="307"/>
      <c r="B190" s="307"/>
      <c r="C190" s="307"/>
      <c r="D190" s="307"/>
      <c r="E190" s="307"/>
      <c r="F190" s="307"/>
      <c r="G190" s="307"/>
      <c r="H190" s="307"/>
      <c r="I190" s="307"/>
    </row>
    <row r="191" spans="1:9" s="80" customFormat="1" ht="34.5" customHeight="1" x14ac:dyDescent="0.25">
      <c r="A191" s="307"/>
      <c r="B191" s="311" t="s">
        <v>354</v>
      </c>
      <c r="C191" s="308">
        <f>'8. Análisis socio-econom'!C36</f>
        <v>5.2750000000000005E-2</v>
      </c>
      <c r="D191" s="307"/>
      <c r="E191" s="475" t="s">
        <v>355</v>
      </c>
      <c r="F191" s="476"/>
      <c r="G191" s="308" t="str">
        <f>'8. Análisis socio-econom'!C38</f>
        <v/>
      </c>
      <c r="H191" s="307"/>
      <c r="I191" s="307"/>
    </row>
    <row r="192" spans="1:9" s="80" customFormat="1" ht="14.1" customHeight="1" x14ac:dyDescent="0.25">
      <c r="A192" s="307"/>
      <c r="B192" s="307"/>
      <c r="C192" s="307"/>
      <c r="D192" s="307"/>
      <c r="E192" s="307"/>
      <c r="F192" s="307"/>
      <c r="G192" s="309"/>
      <c r="H192" s="307"/>
      <c r="I192" s="307"/>
    </row>
    <row r="193" spans="1:11" s="80" customFormat="1" ht="34.5" customHeight="1" x14ac:dyDescent="0.25">
      <c r="A193" s="307"/>
      <c r="B193" s="311" t="s">
        <v>356</v>
      </c>
      <c r="C193" s="310">
        <f>'8. Análisis socio-econom'!C37</f>
        <v>0</v>
      </c>
      <c r="D193" s="307"/>
      <c r="E193" s="307"/>
      <c r="F193" s="307"/>
      <c r="G193" s="309"/>
      <c r="H193" s="307"/>
      <c r="I193" s="307"/>
    </row>
    <row r="194" spans="1:11" s="80" customFormat="1" ht="22.5" customHeight="1" x14ac:dyDescent="0.25">
      <c r="A194" s="307"/>
      <c r="B194" s="307"/>
      <c r="C194" s="307"/>
      <c r="D194" s="307"/>
      <c r="E194" s="307"/>
      <c r="F194" s="307"/>
      <c r="G194" s="307"/>
      <c r="H194" s="307"/>
      <c r="I194" s="307"/>
    </row>
    <row r="195" spans="1:11" s="80" customFormat="1" ht="36" customHeight="1" x14ac:dyDescent="0.25">
      <c r="A195" s="446" t="str">
        <f>'8. Análisis socio-econom'!B41</f>
        <v>Conclusiones a la viabilidad socioeconómica del proyecto</v>
      </c>
      <c r="B195" s="448" t="str">
        <f>IF(ISBLANK('8. Análisis socio-econom'!C41),"",'8. Análisis socio-econom'!C41)</f>
        <v/>
      </c>
      <c r="C195" s="449"/>
      <c r="D195" s="449"/>
      <c r="E195" s="449"/>
      <c r="F195" s="449"/>
      <c r="G195" s="449"/>
      <c r="H195" s="449"/>
      <c r="I195" s="450"/>
    </row>
    <row r="196" spans="1:11" s="80" customFormat="1" ht="22.5" customHeight="1" x14ac:dyDescent="0.25">
      <c r="A196" s="447"/>
      <c r="B196" s="451"/>
      <c r="C196" s="452"/>
      <c r="D196" s="452"/>
      <c r="E196" s="452"/>
      <c r="F196" s="452"/>
      <c r="G196" s="452"/>
      <c r="H196" s="452"/>
      <c r="I196" s="453"/>
    </row>
    <row r="198" spans="1:11" s="80" customFormat="1" x14ac:dyDescent="0.25">
      <c r="A198" s="81"/>
      <c r="B198" s="82"/>
      <c r="C198" s="82"/>
      <c r="D198" s="83"/>
      <c r="E198" s="83"/>
      <c r="F198" s="83"/>
      <c r="G198" s="83"/>
      <c r="H198" s="83"/>
      <c r="I198" s="83"/>
      <c r="J198" s="83"/>
      <c r="K198" s="83"/>
    </row>
    <row r="199" spans="1:11" s="80" customFormat="1" ht="18" x14ac:dyDescent="0.25">
      <c r="A199" s="81"/>
      <c r="B199" s="86"/>
      <c r="C199" s="86"/>
      <c r="D199" s="87"/>
      <c r="E199" s="83"/>
      <c r="F199" s="83"/>
      <c r="G199" s="83"/>
      <c r="H199" s="83"/>
      <c r="I199" s="83"/>
      <c r="J199" s="83"/>
      <c r="K199" s="83"/>
    </row>
    <row r="200" spans="1:11" s="80" customFormat="1" ht="18" x14ac:dyDescent="0.25">
      <c r="A200" s="81"/>
      <c r="B200" s="86" t="s">
        <v>203</v>
      </c>
      <c r="C200" s="82"/>
      <c r="D200" s="89"/>
      <c r="E200" s="83"/>
      <c r="F200" s="83"/>
      <c r="G200" s="83"/>
      <c r="H200" s="83"/>
      <c r="I200" s="225"/>
      <c r="J200" s="463">
        <f ca="1">TODAY()</f>
        <v>44764</v>
      </c>
      <c r="K200" s="463"/>
    </row>
    <row r="201" spans="1:11" s="80" customFormat="1" x14ac:dyDescent="0.25">
      <c r="A201" s="81"/>
      <c r="B201" s="81"/>
      <c r="C201" s="81"/>
      <c r="D201" s="81"/>
      <c r="E201" s="83"/>
      <c r="F201" s="83"/>
      <c r="G201" s="83"/>
      <c r="H201" s="83"/>
      <c r="I201" s="83"/>
      <c r="J201" s="83"/>
      <c r="K201" s="83"/>
    </row>
    <row r="202" spans="1:11" s="80" customFormat="1" x14ac:dyDescent="0.25">
      <c r="A202" s="81"/>
      <c r="B202" s="82"/>
      <c r="C202" s="82"/>
      <c r="D202" s="89"/>
      <c r="E202" s="83"/>
      <c r="F202" s="83"/>
      <c r="G202" s="83"/>
      <c r="H202" s="83"/>
      <c r="I202" s="226"/>
      <c r="J202" s="464" t="s">
        <v>292</v>
      </c>
      <c r="K202" s="464"/>
    </row>
    <row r="203" spans="1:11" s="80" customFormat="1" x14ac:dyDescent="0.25"/>
    <row r="204" spans="1:11" s="80" customFormat="1" x14ac:dyDescent="0.25"/>
    <row r="205" spans="1:11" x14ac:dyDescent="0.25">
      <c r="B205" s="77" t="s">
        <v>291</v>
      </c>
    </row>
    <row r="207" spans="1:11" ht="14.45" customHeight="1" x14ac:dyDescent="0.25">
      <c r="B207" s="469" t="str">
        <f>'9. Análisis riesgo rentabilidad'!B9</f>
        <v>Riesgos transferidos al socio privado</v>
      </c>
      <c r="C207" s="470"/>
      <c r="D207" s="467" t="str">
        <f>'9. Análisis riesgo rentabilidad'!C9</f>
        <v>Cuantificación del riesgo</v>
      </c>
      <c r="E207" s="465" t="str">
        <f>'9. Análisis riesgo rentabilidad'!D9</f>
        <v>Impacto</v>
      </c>
      <c r="F207" s="467" t="str">
        <f>'9. Análisis riesgo rentabilidad'!E9</f>
        <v>Probabilidad de ocurrencia</v>
      </c>
      <c r="G207" s="465" t="str">
        <f>'9. Análisis riesgo rentabilidad'!F9</f>
        <v>Importes</v>
      </c>
    </row>
    <row r="208" spans="1:11" x14ac:dyDescent="0.25">
      <c r="B208" s="471"/>
      <c r="C208" s="472"/>
      <c r="D208" s="468"/>
      <c r="E208" s="466"/>
      <c r="F208" s="468"/>
      <c r="G208" s="466"/>
    </row>
    <row r="209" spans="2:7" ht="24.95" customHeight="1" x14ac:dyDescent="0.25">
      <c r="B209" s="473" t="str">
        <f>'9. Análisis riesgo rentabilidad'!B11</f>
        <v/>
      </c>
      <c r="C209" s="474"/>
      <c r="D209" s="231" t="str">
        <f>IF('9. Análisis riesgo rentabilidad'!C11=0,"",'9. Análisis riesgo rentabilidad'!C11)</f>
        <v/>
      </c>
      <c r="E209" s="227" t="str">
        <f>IF('9. Análisis riesgo rentabilidad'!D11=0,"",'9. Análisis riesgo rentabilidad'!D11)</f>
        <v/>
      </c>
      <c r="F209" s="227" t="str">
        <f>IF('9. Análisis riesgo rentabilidad'!E11=0,"",'9. Análisis riesgo rentabilidad'!E11)</f>
        <v/>
      </c>
      <c r="G209" s="231" t="str">
        <f>IF('9. Análisis riesgo rentabilidad'!F11=0,"",'9. Análisis riesgo rentabilidad'!F11)</f>
        <v/>
      </c>
    </row>
    <row r="210" spans="2:7" ht="24.95" customHeight="1" x14ac:dyDescent="0.25">
      <c r="B210" s="473" t="str">
        <f>'9. Análisis riesgo rentabilidad'!B12</f>
        <v/>
      </c>
      <c r="C210" s="474"/>
      <c r="D210" s="231" t="str">
        <f>IF('9. Análisis riesgo rentabilidad'!C12=0,"",'9. Análisis riesgo rentabilidad'!C12)</f>
        <v/>
      </c>
      <c r="E210" s="227" t="str">
        <f>IF('9. Análisis riesgo rentabilidad'!D12=0,"",'9. Análisis riesgo rentabilidad'!D12)</f>
        <v/>
      </c>
      <c r="F210" s="227" t="str">
        <f>IF('9. Análisis riesgo rentabilidad'!E12=0,"",'9. Análisis riesgo rentabilidad'!E12)</f>
        <v/>
      </c>
      <c r="G210" s="231" t="str">
        <f>IF('9. Análisis riesgo rentabilidad'!F12=0,"",'9. Análisis riesgo rentabilidad'!F12)</f>
        <v/>
      </c>
    </row>
    <row r="211" spans="2:7" ht="24.95" customHeight="1" x14ac:dyDescent="0.25">
      <c r="B211" s="473" t="str">
        <f>'9. Análisis riesgo rentabilidad'!B13</f>
        <v/>
      </c>
      <c r="C211" s="474"/>
      <c r="D211" s="231" t="str">
        <f>IF('9. Análisis riesgo rentabilidad'!C13=0,"",'9. Análisis riesgo rentabilidad'!C13)</f>
        <v/>
      </c>
      <c r="E211" s="227" t="str">
        <f>IF('9. Análisis riesgo rentabilidad'!D13=0,"",'9. Análisis riesgo rentabilidad'!D13)</f>
        <v/>
      </c>
      <c r="F211" s="227" t="str">
        <f>IF('9. Análisis riesgo rentabilidad'!E13=0,"",'9. Análisis riesgo rentabilidad'!E13)</f>
        <v/>
      </c>
      <c r="G211" s="231" t="str">
        <f>IF('9. Análisis riesgo rentabilidad'!F13=0,"",'9. Análisis riesgo rentabilidad'!F13)</f>
        <v/>
      </c>
    </row>
    <row r="212" spans="2:7" ht="24.95" customHeight="1" x14ac:dyDescent="0.25">
      <c r="B212" s="473" t="str">
        <f>'9. Análisis riesgo rentabilidad'!B14</f>
        <v/>
      </c>
      <c r="C212" s="474"/>
      <c r="D212" s="231" t="str">
        <f>IF('9. Análisis riesgo rentabilidad'!C14=0,"",'9. Análisis riesgo rentabilidad'!C14)</f>
        <v/>
      </c>
      <c r="E212" s="227" t="str">
        <f>IF('9. Análisis riesgo rentabilidad'!D14=0,"",'9. Análisis riesgo rentabilidad'!D14)</f>
        <v/>
      </c>
      <c r="F212" s="227" t="str">
        <f>IF('9. Análisis riesgo rentabilidad'!E14=0,"",'9. Análisis riesgo rentabilidad'!E14)</f>
        <v/>
      </c>
      <c r="G212" s="231" t="str">
        <f>IF('9. Análisis riesgo rentabilidad'!F14=0,"",'9. Análisis riesgo rentabilidad'!F14)</f>
        <v/>
      </c>
    </row>
    <row r="213" spans="2:7" ht="24.95" customHeight="1" x14ac:dyDescent="0.25">
      <c r="B213" s="473" t="str">
        <f>'9. Análisis riesgo rentabilidad'!B15</f>
        <v/>
      </c>
      <c r="C213" s="474"/>
      <c r="D213" s="231" t="str">
        <f>IF('9. Análisis riesgo rentabilidad'!C15=0,"",'9. Análisis riesgo rentabilidad'!C15)</f>
        <v/>
      </c>
      <c r="E213" s="227" t="str">
        <f>IF('9. Análisis riesgo rentabilidad'!D15=0,"",'9. Análisis riesgo rentabilidad'!D15)</f>
        <v/>
      </c>
      <c r="F213" s="227" t="str">
        <f>IF('9. Análisis riesgo rentabilidad'!E15=0,"",'9. Análisis riesgo rentabilidad'!E15)</f>
        <v/>
      </c>
      <c r="G213" s="231" t="str">
        <f>IF('9. Análisis riesgo rentabilidad'!F15=0,"",'9. Análisis riesgo rentabilidad'!F15)</f>
        <v/>
      </c>
    </row>
    <row r="214" spans="2:7" ht="24.95" customHeight="1" x14ac:dyDescent="0.25">
      <c r="B214" s="473" t="str">
        <f>'9. Análisis riesgo rentabilidad'!B16</f>
        <v/>
      </c>
      <c r="C214" s="474"/>
      <c r="D214" s="231" t="str">
        <f>IF('9. Análisis riesgo rentabilidad'!C16=0,"",'9. Análisis riesgo rentabilidad'!C16)</f>
        <v/>
      </c>
      <c r="E214" s="227" t="str">
        <f>IF('9. Análisis riesgo rentabilidad'!D16=0,"",'9. Análisis riesgo rentabilidad'!D16)</f>
        <v/>
      </c>
      <c r="F214" s="227" t="str">
        <f>IF('9. Análisis riesgo rentabilidad'!E16=0,"",'9. Análisis riesgo rentabilidad'!E16)</f>
        <v/>
      </c>
      <c r="G214" s="231" t="str">
        <f>IF('9. Análisis riesgo rentabilidad'!F16=0,"",'9. Análisis riesgo rentabilidad'!F16)</f>
        <v/>
      </c>
    </row>
    <row r="215" spans="2:7" ht="24.95" customHeight="1" x14ac:dyDescent="0.25">
      <c r="B215" s="473" t="str">
        <f>'9. Análisis riesgo rentabilidad'!B17</f>
        <v/>
      </c>
      <c r="C215" s="474"/>
      <c r="D215" s="231" t="str">
        <f>IF('9. Análisis riesgo rentabilidad'!C17=0,"",'9. Análisis riesgo rentabilidad'!C17)</f>
        <v/>
      </c>
      <c r="E215" s="227" t="str">
        <f>IF('9. Análisis riesgo rentabilidad'!D17=0,"",'9. Análisis riesgo rentabilidad'!D17)</f>
        <v/>
      </c>
      <c r="F215" s="227" t="str">
        <f>IF('9. Análisis riesgo rentabilidad'!E17=0,"",'9. Análisis riesgo rentabilidad'!E17)</f>
        <v/>
      </c>
      <c r="G215" s="231" t="str">
        <f>IF('9. Análisis riesgo rentabilidad'!F17=0,"",'9. Análisis riesgo rentabilidad'!F17)</f>
        <v/>
      </c>
    </row>
    <row r="216" spans="2:7" ht="24.95" customHeight="1" x14ac:dyDescent="0.25">
      <c r="B216" s="473" t="str">
        <f>'9. Análisis riesgo rentabilidad'!B18</f>
        <v/>
      </c>
      <c r="C216" s="474"/>
      <c r="D216" s="231" t="str">
        <f>IF('9. Análisis riesgo rentabilidad'!C18=0,"",'9. Análisis riesgo rentabilidad'!C18)</f>
        <v/>
      </c>
      <c r="E216" s="227" t="str">
        <f>IF('9. Análisis riesgo rentabilidad'!D18=0,"",'9. Análisis riesgo rentabilidad'!D18)</f>
        <v/>
      </c>
      <c r="F216" s="227" t="str">
        <f>IF('9. Análisis riesgo rentabilidad'!E18=0,"",'9. Análisis riesgo rentabilidad'!E18)</f>
        <v/>
      </c>
      <c r="G216" s="231" t="str">
        <f>IF('9. Análisis riesgo rentabilidad'!F18=0,"",'9. Análisis riesgo rentabilidad'!F18)</f>
        <v/>
      </c>
    </row>
    <row r="217" spans="2:7" ht="24.95" customHeight="1" x14ac:dyDescent="0.25">
      <c r="B217" s="473" t="str">
        <f>'9. Análisis riesgo rentabilidad'!B19</f>
        <v/>
      </c>
      <c r="C217" s="474"/>
      <c r="D217" s="231" t="str">
        <f>IF('9. Análisis riesgo rentabilidad'!C19=0,"",'9. Análisis riesgo rentabilidad'!C19)</f>
        <v/>
      </c>
      <c r="E217" s="227" t="str">
        <f>IF('9. Análisis riesgo rentabilidad'!D19=0,"",'9. Análisis riesgo rentabilidad'!D19)</f>
        <v/>
      </c>
      <c r="F217" s="227" t="str">
        <f>IF('9. Análisis riesgo rentabilidad'!E19=0,"",'9. Análisis riesgo rentabilidad'!E19)</f>
        <v/>
      </c>
      <c r="G217" s="231" t="str">
        <f>IF('9. Análisis riesgo rentabilidad'!F19=0,"",'9. Análisis riesgo rentabilidad'!F19)</f>
        <v/>
      </c>
    </row>
    <row r="218" spans="2:7" ht="24.95" customHeight="1" x14ac:dyDescent="0.25">
      <c r="B218" s="473" t="str">
        <f>'9. Análisis riesgo rentabilidad'!B20</f>
        <v/>
      </c>
      <c r="C218" s="474"/>
      <c r="D218" s="231" t="str">
        <f>IF('9. Análisis riesgo rentabilidad'!C20=0,"",'9. Análisis riesgo rentabilidad'!C20)</f>
        <v/>
      </c>
      <c r="E218" s="227" t="str">
        <f>IF('9. Análisis riesgo rentabilidad'!D20=0,"",'9. Análisis riesgo rentabilidad'!D20)</f>
        <v/>
      </c>
      <c r="F218" s="227" t="str">
        <f>IF('9. Análisis riesgo rentabilidad'!E20=0,"",'9. Análisis riesgo rentabilidad'!E20)</f>
        <v/>
      </c>
      <c r="G218" s="231" t="str">
        <f>IF('9. Análisis riesgo rentabilidad'!F20=0,"",'9. Análisis riesgo rentabilidad'!F20)</f>
        <v/>
      </c>
    </row>
    <row r="219" spans="2:7" ht="24.95" customHeight="1" x14ac:dyDescent="0.25">
      <c r="B219" s="473" t="str">
        <f>'9. Análisis riesgo rentabilidad'!B21</f>
        <v/>
      </c>
      <c r="C219" s="474"/>
      <c r="D219" s="231" t="str">
        <f>IF('9. Análisis riesgo rentabilidad'!C21=0,"",'9. Análisis riesgo rentabilidad'!C21)</f>
        <v/>
      </c>
      <c r="E219" s="227" t="str">
        <f>IF('9. Análisis riesgo rentabilidad'!D21=0,"",'9. Análisis riesgo rentabilidad'!D21)</f>
        <v/>
      </c>
      <c r="F219" s="227" t="str">
        <f>IF('9. Análisis riesgo rentabilidad'!E21=0,"",'9. Análisis riesgo rentabilidad'!E21)</f>
        <v/>
      </c>
      <c r="G219" s="231" t="str">
        <f>IF('9. Análisis riesgo rentabilidad'!F21=0,"",'9. Análisis riesgo rentabilidad'!F21)</f>
        <v/>
      </c>
    </row>
    <row r="220" spans="2:7" ht="24.95" customHeight="1" x14ac:dyDescent="0.25">
      <c r="B220" s="473" t="str">
        <f>'9. Análisis riesgo rentabilidad'!B22</f>
        <v/>
      </c>
      <c r="C220" s="474"/>
      <c r="D220" s="231" t="str">
        <f>IF('9. Análisis riesgo rentabilidad'!C22=0,"",'9. Análisis riesgo rentabilidad'!C22)</f>
        <v/>
      </c>
      <c r="E220" s="227" t="str">
        <f>IF('9. Análisis riesgo rentabilidad'!D22=0,"",'9. Análisis riesgo rentabilidad'!D22)</f>
        <v/>
      </c>
      <c r="F220" s="227" t="str">
        <f>IF('9. Análisis riesgo rentabilidad'!E22=0,"",'9. Análisis riesgo rentabilidad'!E22)</f>
        <v/>
      </c>
      <c r="G220" s="231" t="str">
        <f>IF('9. Análisis riesgo rentabilidad'!F22=0,"",'9. Análisis riesgo rentabilidad'!F22)</f>
        <v/>
      </c>
    </row>
    <row r="221" spans="2:7" ht="24.95" customHeight="1" x14ac:dyDescent="0.25">
      <c r="B221" s="473" t="str">
        <f>'9. Análisis riesgo rentabilidad'!B23</f>
        <v/>
      </c>
      <c r="C221" s="474"/>
      <c r="D221" s="231" t="str">
        <f>IF('9. Análisis riesgo rentabilidad'!C23=0,"",'9. Análisis riesgo rentabilidad'!C23)</f>
        <v/>
      </c>
      <c r="E221" s="227" t="str">
        <f>IF('9. Análisis riesgo rentabilidad'!D23=0,"",'9. Análisis riesgo rentabilidad'!D23)</f>
        <v/>
      </c>
      <c r="F221" s="227" t="str">
        <f>IF('9. Análisis riesgo rentabilidad'!E23=0,"",'9. Análisis riesgo rentabilidad'!E23)</f>
        <v/>
      </c>
      <c r="G221" s="231" t="str">
        <f>IF('9. Análisis riesgo rentabilidad'!F23=0,"",'9. Análisis riesgo rentabilidad'!F23)</f>
        <v/>
      </c>
    </row>
    <row r="222" spans="2:7" ht="24.95" customHeight="1" x14ac:dyDescent="0.25">
      <c r="B222" s="473" t="str">
        <f>'9. Análisis riesgo rentabilidad'!B24</f>
        <v/>
      </c>
      <c r="C222" s="474"/>
      <c r="D222" s="231" t="str">
        <f>IF('9. Análisis riesgo rentabilidad'!C24=0,"",'9. Análisis riesgo rentabilidad'!C24)</f>
        <v/>
      </c>
      <c r="E222" s="227" t="str">
        <f>IF('9. Análisis riesgo rentabilidad'!D24=0,"",'9. Análisis riesgo rentabilidad'!D24)</f>
        <v/>
      </c>
      <c r="F222" s="227" t="str">
        <f>IF('9. Análisis riesgo rentabilidad'!E24=0,"",'9. Análisis riesgo rentabilidad'!E24)</f>
        <v/>
      </c>
      <c r="G222" s="231" t="str">
        <f>IF('9. Análisis riesgo rentabilidad'!F24=0,"",'9. Análisis riesgo rentabilidad'!F24)</f>
        <v/>
      </c>
    </row>
    <row r="223" spans="2:7" ht="24.95" customHeight="1" x14ac:dyDescent="0.25">
      <c r="B223" s="473" t="str">
        <f>'9. Análisis riesgo rentabilidad'!B25</f>
        <v/>
      </c>
      <c r="C223" s="474"/>
      <c r="D223" s="231" t="str">
        <f>IF('9. Análisis riesgo rentabilidad'!C25=0,"",'9. Análisis riesgo rentabilidad'!C25)</f>
        <v/>
      </c>
      <c r="E223" s="227" t="str">
        <f>IF('9. Análisis riesgo rentabilidad'!D25=0,"",'9. Análisis riesgo rentabilidad'!D25)</f>
        <v/>
      </c>
      <c r="F223" s="227" t="str">
        <f>IF('9. Análisis riesgo rentabilidad'!E25=0,"",'9. Análisis riesgo rentabilidad'!E25)</f>
        <v/>
      </c>
      <c r="G223" s="231" t="str">
        <f>IF('9. Análisis riesgo rentabilidad'!F25=0,"",'9. Análisis riesgo rentabilidad'!F25)</f>
        <v/>
      </c>
    </row>
    <row r="224" spans="2:7" ht="24.95" customHeight="1" x14ac:dyDescent="0.25">
      <c r="B224" s="473" t="str">
        <f>'9. Análisis riesgo rentabilidad'!B26</f>
        <v/>
      </c>
      <c r="C224" s="474"/>
      <c r="D224" s="231" t="str">
        <f>IF('9. Análisis riesgo rentabilidad'!C26=0,"",'9. Análisis riesgo rentabilidad'!C26)</f>
        <v/>
      </c>
      <c r="E224" s="227" t="str">
        <f>IF('9. Análisis riesgo rentabilidad'!D26=0,"",'9. Análisis riesgo rentabilidad'!D26)</f>
        <v/>
      </c>
      <c r="F224" s="227" t="str">
        <f>IF('9. Análisis riesgo rentabilidad'!E26=0,"",'9. Análisis riesgo rentabilidad'!E26)</f>
        <v/>
      </c>
      <c r="G224" s="231" t="str">
        <f>IF('9. Análisis riesgo rentabilidad'!F26=0,"",'9. Análisis riesgo rentabilidad'!F26)</f>
        <v/>
      </c>
    </row>
    <row r="225" spans="2:7" ht="24.95" customHeight="1" x14ac:dyDescent="0.25">
      <c r="B225" s="473" t="str">
        <f>'9. Análisis riesgo rentabilidad'!B27</f>
        <v/>
      </c>
      <c r="C225" s="474"/>
      <c r="D225" s="231" t="str">
        <f>IF('9. Análisis riesgo rentabilidad'!C27=0,"",'9. Análisis riesgo rentabilidad'!C27)</f>
        <v/>
      </c>
      <c r="E225" s="227" t="str">
        <f>IF('9. Análisis riesgo rentabilidad'!D27=0,"",'9. Análisis riesgo rentabilidad'!D27)</f>
        <v/>
      </c>
      <c r="F225" s="227" t="str">
        <f>IF('9. Análisis riesgo rentabilidad'!E27=0,"",'9. Análisis riesgo rentabilidad'!E27)</f>
        <v/>
      </c>
      <c r="G225" s="231" t="str">
        <f>IF('9. Análisis riesgo rentabilidad'!F27=0,"",'9. Análisis riesgo rentabilidad'!F27)</f>
        <v/>
      </c>
    </row>
    <row r="226" spans="2:7" ht="24.95" customHeight="1" x14ac:dyDescent="0.25">
      <c r="B226" s="473" t="str">
        <f>'9. Análisis riesgo rentabilidad'!B28</f>
        <v/>
      </c>
      <c r="C226" s="474"/>
      <c r="D226" s="231" t="str">
        <f>IF('9. Análisis riesgo rentabilidad'!C28=0,"",'9. Análisis riesgo rentabilidad'!C28)</f>
        <v/>
      </c>
      <c r="E226" s="227" t="str">
        <f>IF('9. Análisis riesgo rentabilidad'!D28=0,"",'9. Análisis riesgo rentabilidad'!D28)</f>
        <v/>
      </c>
      <c r="F226" s="227" t="str">
        <f>IF('9. Análisis riesgo rentabilidad'!E28=0,"",'9. Análisis riesgo rentabilidad'!E28)</f>
        <v/>
      </c>
      <c r="G226" s="231" t="str">
        <f>IF('9. Análisis riesgo rentabilidad'!F28=0,"",'9. Análisis riesgo rentabilidad'!F28)</f>
        <v/>
      </c>
    </row>
    <row r="227" spans="2:7" ht="24.95" customHeight="1" x14ac:dyDescent="0.25">
      <c r="B227" s="473" t="str">
        <f>'9. Análisis riesgo rentabilidad'!B29</f>
        <v/>
      </c>
      <c r="C227" s="474"/>
      <c r="D227" s="231" t="str">
        <f>IF('9. Análisis riesgo rentabilidad'!C29=0,"",'9. Análisis riesgo rentabilidad'!C29)</f>
        <v/>
      </c>
      <c r="E227" s="227" t="str">
        <f>IF('9. Análisis riesgo rentabilidad'!D29=0,"",'9. Análisis riesgo rentabilidad'!D29)</f>
        <v/>
      </c>
      <c r="F227" s="227" t="str">
        <f>IF('9. Análisis riesgo rentabilidad'!E29=0,"",'9. Análisis riesgo rentabilidad'!E29)</f>
        <v/>
      </c>
      <c r="G227" s="231" t="str">
        <f>IF('9. Análisis riesgo rentabilidad'!F29=0,"",'9. Análisis riesgo rentabilidad'!F29)</f>
        <v/>
      </c>
    </row>
    <row r="228" spans="2:7" ht="24.95" customHeight="1" x14ac:dyDescent="0.25">
      <c r="B228" s="473" t="str">
        <f>'9. Análisis riesgo rentabilidad'!B30</f>
        <v/>
      </c>
      <c r="C228" s="474"/>
      <c r="D228" s="231" t="str">
        <f>IF('9. Análisis riesgo rentabilidad'!C30=0,"",'9. Análisis riesgo rentabilidad'!C30)</f>
        <v/>
      </c>
      <c r="E228" s="227" t="str">
        <f>IF('9. Análisis riesgo rentabilidad'!D30=0,"",'9. Análisis riesgo rentabilidad'!D30)</f>
        <v/>
      </c>
      <c r="F228" s="227" t="str">
        <f>IF('9. Análisis riesgo rentabilidad'!E30=0,"",'9. Análisis riesgo rentabilidad'!E30)</f>
        <v/>
      </c>
      <c r="G228" s="231" t="str">
        <f>IF('9. Análisis riesgo rentabilidad'!F30=0,"",'9. Análisis riesgo rentabilidad'!F30)</f>
        <v/>
      </c>
    </row>
    <row r="229" spans="2:7" ht="24.95" customHeight="1" x14ac:dyDescent="0.25">
      <c r="B229" s="473" t="str">
        <f>'9. Análisis riesgo rentabilidad'!B31</f>
        <v/>
      </c>
      <c r="C229" s="474"/>
      <c r="D229" s="231" t="str">
        <f>IF('9. Análisis riesgo rentabilidad'!C31=0,"",'9. Análisis riesgo rentabilidad'!C31)</f>
        <v/>
      </c>
      <c r="E229" s="227" t="str">
        <f>IF('9. Análisis riesgo rentabilidad'!D31=0,"",'9. Análisis riesgo rentabilidad'!D31)</f>
        <v/>
      </c>
      <c r="F229" s="227" t="str">
        <f>IF('9. Análisis riesgo rentabilidad'!E31=0,"",'9. Análisis riesgo rentabilidad'!E31)</f>
        <v/>
      </c>
      <c r="G229" s="231" t="str">
        <f>IF('9. Análisis riesgo rentabilidad'!F31=0,"",'9. Análisis riesgo rentabilidad'!F31)</f>
        <v/>
      </c>
    </row>
    <row r="230" spans="2:7" x14ac:dyDescent="0.25">
      <c r="B230" s="229" t="str">
        <f>'9. Análisis riesgo rentabilidad'!B32</f>
        <v>Total riesgos asociados a la inversión</v>
      </c>
      <c r="C230" s="229"/>
      <c r="D230" s="228"/>
      <c r="E230" s="228"/>
      <c r="F230" s="228"/>
      <c r="G230" s="230" t="str">
        <f>IF('9. Análisis riesgo rentabilidad'!F32=0,"",'9. Análisis riesgo rentabilidad'!F32)</f>
        <v/>
      </c>
    </row>
    <row r="231" spans="2:7" x14ac:dyDescent="0.25">
      <c r="B231" s="229" t="str">
        <f>'9. Análisis riesgo rentabilidad'!B33</f>
        <v>Total riesgos asociados a la explotación</v>
      </c>
      <c r="C231" s="229"/>
      <c r="D231" s="228"/>
      <c r="E231" s="228"/>
      <c r="F231" s="228"/>
      <c r="G231" s="230" t="str">
        <f>IF('9. Análisis riesgo rentabilidad'!F33=0,"",'9. Análisis riesgo rentabilidad'!F33)</f>
        <v/>
      </c>
    </row>
    <row r="232" spans="2:7" x14ac:dyDescent="0.25">
      <c r="B232" s="229" t="str">
        <f>'9. Análisis riesgo rentabilidad'!B34</f>
        <v>Total riesgos asociados a la reversión al Estado</v>
      </c>
      <c r="C232" s="229"/>
      <c r="D232" s="228"/>
      <c r="E232" s="228"/>
      <c r="F232" s="228"/>
      <c r="G232" s="230" t="str">
        <f>IF('9. Análisis riesgo rentabilidad'!F34=0,"",'9. Análisis riesgo rentabilidad'!F34)</f>
        <v/>
      </c>
    </row>
    <row r="233" spans="2:7" s="80" customFormat="1" x14ac:dyDescent="0.25">
      <c r="B233" s="229" t="str">
        <f>'9. Análisis riesgo rentabilidad'!B35</f>
        <v>Total riesgos aplicables a todas las fases</v>
      </c>
      <c r="C233" s="229"/>
      <c r="D233" s="228"/>
      <c r="E233" s="228"/>
      <c r="F233" s="228"/>
      <c r="G233" s="230" t="str">
        <f>IF('9. Análisis riesgo rentabilidad'!F35=0,"",'9. Análisis riesgo rentabilidad'!F35)</f>
        <v/>
      </c>
    </row>
    <row r="234" spans="2:7" ht="24.95" customHeight="1" x14ac:dyDescent="0.25">
      <c r="B234" s="228" t="str">
        <f>'9. Análisis riesgo rentabilidad'!B36</f>
        <v>TOTAL</v>
      </c>
      <c r="C234" s="228"/>
      <c r="D234" s="228"/>
      <c r="E234" s="228"/>
      <c r="F234" s="228"/>
      <c r="G234" s="230" t="str">
        <f>IF('9. Análisis riesgo rentabilidad'!F36=0,"",'9. Análisis riesgo rentabilidad'!F36)</f>
        <v/>
      </c>
    </row>
    <row r="235" spans="2:7" x14ac:dyDescent="0.25">
      <c r="B235" s="229" t="str">
        <f>'9. Análisis riesgo rentabilidad'!B37</f>
        <v>Años de concesión</v>
      </c>
      <c r="C235" s="228"/>
      <c r="D235" s="228"/>
      <c r="E235" s="228"/>
      <c r="F235" s="228"/>
      <c r="G235" s="238" t="str">
        <f>IF('9. Análisis riesgo rentabilidad'!F37=0,"",'9. Análisis riesgo rentabilidad'!F37)</f>
        <v/>
      </c>
    </row>
    <row r="236" spans="2:7" ht="14.45" customHeight="1" x14ac:dyDescent="0.25">
      <c r="B236" s="229" t="str">
        <f>'9. Análisis riesgo rentabilidad'!B38</f>
        <v>Años previstos de inversión</v>
      </c>
      <c r="C236" s="228"/>
      <c r="D236" s="228"/>
      <c r="E236" s="228"/>
      <c r="F236" s="228"/>
      <c r="G236" s="266" t="str">
        <f>IF('9. Análisis riesgo rentabilidad'!F38=0,"",'9. Análisis riesgo rentabilidad'!F38)</f>
        <v/>
      </c>
    </row>
    <row r="237" spans="2:7" x14ac:dyDescent="0.25">
      <c r="B237" s="229" t="str">
        <f>'9. Análisis riesgo rentabilidad'!B39</f>
        <v>Importe total prorrateado en anualidades</v>
      </c>
      <c r="C237" s="228"/>
      <c r="D237" s="228"/>
      <c r="E237" s="228"/>
      <c r="F237" s="228"/>
      <c r="G237" s="230" t="str">
        <f>IF('9. Análisis riesgo rentabilidad'!F39=0,"",'9. Análisis riesgo rentabilidad'!F39)</f>
        <v/>
      </c>
    </row>
    <row r="238" spans="2:7" x14ac:dyDescent="0.25">
      <c r="B238" s="265" t="str">
        <f>'9. Análisis riesgo rentabilidad'!B40</f>
        <v>Inversión</v>
      </c>
      <c r="C238" s="228"/>
      <c r="D238" s="228"/>
      <c r="E238" s="228"/>
      <c r="F238" s="228"/>
      <c r="G238" s="230" t="str">
        <f>IF('9. Análisis riesgo rentabilidad'!F40=0,"",'9. Análisis riesgo rentabilidad'!F40)</f>
        <v/>
      </c>
    </row>
    <row r="239" spans="2:7" x14ac:dyDescent="0.25">
      <c r="B239" s="265" t="str">
        <f>'9. Análisis riesgo rentabilidad'!B41</f>
        <v>Explotación</v>
      </c>
      <c r="C239" s="228"/>
      <c r="D239" s="228"/>
      <c r="E239" s="228"/>
      <c r="F239" s="228"/>
      <c r="G239" s="230" t="str">
        <f>IF('9. Análisis riesgo rentabilidad'!F41=0,"",'9. Análisis riesgo rentabilidad'!F41)</f>
        <v/>
      </c>
    </row>
    <row r="240" spans="2:7" s="80" customFormat="1" x14ac:dyDescent="0.25">
      <c r="B240" s="265" t="str">
        <f>'9. Análisis riesgo rentabilidad'!B42</f>
        <v>Aplicables a todas las fases</v>
      </c>
      <c r="C240" s="322"/>
      <c r="D240" s="322"/>
      <c r="E240" s="322"/>
      <c r="F240" s="322"/>
      <c r="G240" s="230" t="str">
        <f>IF('9. Análisis riesgo rentabilidad'!F42=0,"",'9. Análisis riesgo rentabilidad'!F42)</f>
        <v/>
      </c>
    </row>
    <row r="241" spans="1:9" s="80" customFormat="1" x14ac:dyDescent="0.25"/>
    <row r="242" spans="1:9" s="80" customFormat="1" x14ac:dyDescent="0.25">
      <c r="B242" s="249" t="str">
        <f>'9. Análisis riesgo rentabilidad'!B56</f>
        <v>b</v>
      </c>
      <c r="C242" s="304">
        <f>'9. Análisis riesgo rentabilidad'!C56</f>
        <v>2.4066666666666667E-2</v>
      </c>
    </row>
    <row r="243" spans="1:9" s="80" customFormat="1" x14ac:dyDescent="0.25">
      <c r="B243" s="249" t="str">
        <f>'9. Análisis riesgo rentabilidad'!B57</f>
        <v>VAN</v>
      </c>
      <c r="C243" s="262">
        <f>'9. Análisis riesgo rentabilidad'!C57</f>
        <v>0</v>
      </c>
    </row>
    <row r="244" spans="1:9" s="80" customFormat="1" x14ac:dyDescent="0.25">
      <c r="B244" s="317" t="str">
        <f>'9. Análisis riesgo rentabilidad'!B58</f>
        <v>TIR</v>
      </c>
      <c r="C244" s="319" t="str">
        <f>'9. Análisis riesgo rentabilidad'!C58</f>
        <v/>
      </c>
    </row>
    <row r="245" spans="1:9" x14ac:dyDescent="0.25">
      <c r="B245" s="80"/>
    </row>
    <row r="246" spans="1:9" ht="29.1" customHeight="1" x14ac:dyDescent="0.25">
      <c r="A246" s="446" t="s">
        <v>288</v>
      </c>
      <c r="B246" s="448" t="str">
        <f>IF('9. Análisis riesgo rentabilidad'!C61=0,"",'9. Análisis riesgo rentabilidad'!C61)</f>
        <v/>
      </c>
      <c r="C246" s="449"/>
      <c r="D246" s="449"/>
      <c r="E246" s="449"/>
      <c r="F246" s="449"/>
      <c r="G246" s="449"/>
      <c r="H246" s="449"/>
      <c r="I246" s="450"/>
    </row>
    <row r="247" spans="1:9" ht="46.5" customHeight="1" x14ac:dyDescent="0.25">
      <c r="A247" s="447"/>
      <c r="B247" s="451"/>
      <c r="C247" s="452"/>
      <c r="D247" s="452"/>
      <c r="E247" s="452"/>
      <c r="F247" s="452"/>
      <c r="G247" s="452"/>
      <c r="H247" s="452"/>
      <c r="I247" s="453"/>
    </row>
    <row r="248" spans="1:9" x14ac:dyDescent="0.25">
      <c r="B248" s="80"/>
      <c r="C248" s="80"/>
      <c r="D248" s="80"/>
      <c r="E248" s="80"/>
      <c r="F248" s="80"/>
      <c r="G248" s="80"/>
      <c r="H248" s="80"/>
      <c r="I248" s="80"/>
    </row>
    <row r="249" spans="1:9" x14ac:dyDescent="0.25">
      <c r="B249" s="80"/>
    </row>
  </sheetData>
  <sheetProtection selectLockedCells="1"/>
  <mergeCells count="99">
    <mergeCell ref="A195:A196"/>
    <mergeCell ref="B195:I196"/>
    <mergeCell ref="E191:F191"/>
    <mergeCell ref="E183:F183"/>
    <mergeCell ref="A185:B186"/>
    <mergeCell ref="C185:I186"/>
    <mergeCell ref="A246:A247"/>
    <mergeCell ref="B246:I247"/>
    <mergeCell ref="J200:K200"/>
    <mergeCell ref="J202:K202"/>
    <mergeCell ref="B225:C225"/>
    <mergeCell ref="B226:C226"/>
    <mergeCell ref="B227:C227"/>
    <mergeCell ref="B228:C228"/>
    <mergeCell ref="B229:C229"/>
    <mergeCell ref="B215:C215"/>
    <mergeCell ref="B214:C214"/>
    <mergeCell ref="B224:C224"/>
    <mergeCell ref="B216:C216"/>
    <mergeCell ref="B217:C217"/>
    <mergeCell ref="B219:C219"/>
    <mergeCell ref="B218:C218"/>
    <mergeCell ref="B223:C223"/>
    <mergeCell ref="B221:C221"/>
    <mergeCell ref="B220:C220"/>
    <mergeCell ref="B222:C222"/>
    <mergeCell ref="B209:C209"/>
    <mergeCell ref="B210:C210"/>
    <mergeCell ref="B211:C211"/>
    <mergeCell ref="B213:C213"/>
    <mergeCell ref="B212:C212"/>
    <mergeCell ref="E207:E208"/>
    <mergeCell ref="F207:F208"/>
    <mergeCell ref="G207:G208"/>
    <mergeCell ref="D207:D208"/>
    <mergeCell ref="B207:C208"/>
    <mergeCell ref="J113:K113"/>
    <mergeCell ref="J115:K115"/>
    <mergeCell ref="J151:K151"/>
    <mergeCell ref="J153:K153"/>
    <mergeCell ref="J3:K3"/>
    <mergeCell ref="J5:K5"/>
    <mergeCell ref="J57:K57"/>
    <mergeCell ref="J55:K55"/>
    <mergeCell ref="J84:K84"/>
    <mergeCell ref="J77:K77"/>
    <mergeCell ref="J79:K79"/>
    <mergeCell ref="B97:C97"/>
    <mergeCell ref="B98:C98"/>
    <mergeCell ref="B106:C106"/>
    <mergeCell ref="B109:I109"/>
    <mergeCell ref="B100:C100"/>
    <mergeCell ref="B101:C101"/>
    <mergeCell ref="B102:C102"/>
    <mergeCell ref="B103:C103"/>
    <mergeCell ref="B104:C104"/>
    <mergeCell ref="B105:C105"/>
    <mergeCell ref="B92:C92"/>
    <mergeCell ref="B93:C93"/>
    <mergeCell ref="B94:C94"/>
    <mergeCell ref="B95:C95"/>
    <mergeCell ref="B96:C96"/>
    <mergeCell ref="B64:I64"/>
    <mergeCell ref="B67:I67"/>
    <mergeCell ref="B68:I68"/>
    <mergeCell ref="B69:I69"/>
    <mergeCell ref="B71:I71"/>
    <mergeCell ref="A161:I161"/>
    <mergeCell ref="A178:A179"/>
    <mergeCell ref="B178:I179"/>
    <mergeCell ref="A84:A85"/>
    <mergeCell ref="D84:D85"/>
    <mergeCell ref="I84:I85"/>
    <mergeCell ref="F84:H84"/>
    <mergeCell ref="B84:C85"/>
    <mergeCell ref="B86:C86"/>
    <mergeCell ref="B87:C87"/>
    <mergeCell ref="E84:E85"/>
    <mergeCell ref="B99:C99"/>
    <mergeCell ref="B88:C88"/>
    <mergeCell ref="B89:C89"/>
    <mergeCell ref="B90:C90"/>
    <mergeCell ref="B91:C91"/>
    <mergeCell ref="C18:H18"/>
    <mergeCell ref="C134:I134"/>
    <mergeCell ref="C139:I139"/>
    <mergeCell ref="C144:I144"/>
    <mergeCell ref="C147:I147"/>
    <mergeCell ref="C122:I122"/>
    <mergeCell ref="C124:I124"/>
    <mergeCell ref="C128:I128"/>
    <mergeCell ref="C130:I130"/>
    <mergeCell ref="C132:I132"/>
    <mergeCell ref="C136:I136"/>
    <mergeCell ref="C141:I141"/>
    <mergeCell ref="A23:I23"/>
    <mergeCell ref="B49:I49"/>
    <mergeCell ref="B62:I62"/>
    <mergeCell ref="B73:I73"/>
  </mergeCells>
  <printOptions horizontalCentered="1"/>
  <pageMargins left="0.70866141732283461" right="0.70866141732283461" top="0.74803149606299213" bottom="0.74803149606299213" header="0.31496062992125984" footer="0.31496062992125984"/>
  <pageSetup paperSize="9" scale="49" fitToHeight="0" orientation="portrait" horizontalDpi="1200" verticalDpi="1200" r:id="rId1"/>
  <rowBreaks count="5" manualBreakCount="5">
    <brk id="52" max="10" man="1"/>
    <brk id="74" max="10" man="1"/>
    <brk id="110" max="10" man="1"/>
    <brk id="148" max="10" man="1"/>
    <brk id="197" max="10" man="1"/>
  </rowBreaks>
  <drawing r:id="rId2"/>
  <extLst>
    <ext xmlns:x14="http://schemas.microsoft.com/office/spreadsheetml/2009/9/main" uri="{78C0D931-6437-407d-A8EE-F0AAD7539E65}">
      <x14:conditionalFormattings>
        <x14:conditionalFormatting xmlns:xm="http://schemas.microsoft.com/office/excel/2006/main">
          <x14:cfRule type="iconSet" priority="18" id="{4D44FCE5-FED2-4981-A632-CD47A85AE09A}">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A62</xm:sqref>
        </x14:conditionalFormatting>
        <x14:conditionalFormatting xmlns:xm="http://schemas.microsoft.com/office/excel/2006/main">
          <x14:cfRule type="iconSet" priority="17" id="{50A3298D-40E4-4B37-B9BC-BB1612DFA70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A64</xm:sqref>
        </x14:conditionalFormatting>
        <x14:conditionalFormatting xmlns:xm="http://schemas.microsoft.com/office/excel/2006/main">
          <x14:cfRule type="iconSet" priority="16" id="{0A483A17-1029-493F-8003-50B872A1A4B8}">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A73</xm:sqref>
        </x14:conditionalFormatting>
        <x14:conditionalFormatting xmlns:xm="http://schemas.microsoft.com/office/excel/2006/main">
          <x14:cfRule type="iconSet" priority="14" id="{850ACF9B-679F-4503-ACFE-6E3B5F75C84B}">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A109</xm:sqref>
        </x14:conditionalFormatting>
        <x14:conditionalFormatting xmlns:xm="http://schemas.microsoft.com/office/excel/2006/main">
          <x14:cfRule type="iconSet" priority="13" id="{2C83DDEA-C902-4E4C-B60A-D403E9020E50}">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A178</xm:sqref>
        </x14:conditionalFormatting>
        <x14:conditionalFormatting xmlns:xm="http://schemas.microsoft.com/office/excel/2006/main">
          <x14:cfRule type="iconSet" priority="48" id="{A6C9EE1D-DFBE-46EE-ABAD-18976D6ABE57}">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A121:A124 A143:A147 A138:A139 A127:A136</xm:sqref>
        </x14:conditionalFormatting>
        <x14:conditionalFormatting xmlns:xm="http://schemas.microsoft.com/office/excel/2006/main">
          <x14:cfRule type="iconSet" priority="11" id="{C57ABDDD-9B46-42C2-B261-05FF435CBC47}">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A29</xm:sqref>
        </x14:conditionalFormatting>
        <x14:conditionalFormatting xmlns:xm="http://schemas.microsoft.com/office/excel/2006/main">
          <x14:cfRule type="iconSet" priority="10" id="{F5917691-D43A-444A-97AB-06FFA94F00A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A31</xm:sqref>
        </x14:conditionalFormatting>
        <x14:conditionalFormatting xmlns:xm="http://schemas.microsoft.com/office/excel/2006/main">
          <x14:cfRule type="iconSet" priority="9" id="{396C1AE6-C4D9-4D16-8B7C-8969D0868F08}">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A71</xm:sqref>
        </x14:conditionalFormatting>
        <x14:conditionalFormatting xmlns:xm="http://schemas.microsoft.com/office/excel/2006/main">
          <x14:cfRule type="iconSet" priority="7" id="{74ABACE2-A444-436F-BA7A-E54617B923CD}">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A48</xm:sqref>
        </x14:conditionalFormatting>
        <x14:conditionalFormatting xmlns:xm="http://schemas.microsoft.com/office/excel/2006/main">
          <x14:cfRule type="iconSet" priority="60" id="{2754D199-6E51-4DCA-A94C-DDCA4C4A7792}">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A49</xm:sqref>
        </x14:conditionalFormatting>
        <x14:conditionalFormatting xmlns:xm="http://schemas.microsoft.com/office/excel/2006/main">
          <x14:cfRule type="iconSet" priority="6" id="{E7B374A9-04E1-4D07-BDFC-C552DCD70B28}">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A38:A47</xm:sqref>
        </x14:conditionalFormatting>
        <x14:conditionalFormatting xmlns:xm="http://schemas.microsoft.com/office/excel/2006/main">
          <x14:cfRule type="iconSet" priority="5" id="{22890630-6710-41DF-A5D1-567A68167ECD}">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A246</xm:sqref>
        </x14:conditionalFormatting>
        <x14:conditionalFormatting xmlns:xm="http://schemas.microsoft.com/office/excel/2006/main">
          <x14:cfRule type="iconSet" priority="4" id="{E38C41F1-1554-4819-ACB3-30F17EC81781}">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A140:A141</xm:sqref>
        </x14:conditionalFormatting>
        <x14:conditionalFormatting xmlns:xm="http://schemas.microsoft.com/office/excel/2006/main">
          <x14:cfRule type="iconSet" priority="3" id="{C5840976-48CD-442F-B05D-3CC459A4BF94}">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A185</xm:sqref>
        </x14:conditionalFormatting>
        <x14:conditionalFormatting xmlns:xm="http://schemas.microsoft.com/office/excel/2006/main">
          <x14:cfRule type="iconSet" priority="1" id="{C3BE2B8A-8A18-4DDC-833E-A62C583C9A80}">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A195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45EED9035698C04FA5860565EA4B9D7F" ma:contentTypeVersion="26" ma:contentTypeDescription="MINHAC Portal General" ma:contentTypeScope="" ma:versionID="f029cc59822d8492540d483fb06dc83d">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50b5be2f047286173c29883a32f78fac"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OFICINA NACIONAL DE EVALUCIÓN</MinhacAutor>
    <MinhacCargo_x005f_x0020_del_x005f_x0020_Responsable xmlns="25d85ab0-3809-4eca-a8fb-a26131ff49e9" xsi:nil="true"/>
    <MinhacUnidad_x005f_x0020_Responsable xmlns="25d85ab0-3809-4eca-a8fb-a26131ff49e9" xsi:nil="true"/>
    <MinhacFechaInfo xmlns="25d85ab0-3809-4eca-a8fb-a26131ff49e9">2022-07-25T22:00:00+00:00</MinhacFechaInfo>
    <MinhacCategoriasPorOrganigrama xmlns="25d85ab0-3809-4eca-a8fb-a26131ff49e9">
      <Value>132</Value>
    </MinhacCategoriasPorOrganigrama>
    <MinhacPalabras_x005f_x0020_clave xmlns="25d85ab0-3809-4eca-a8fb-a26131ff49e9"/>
    <MinhacDescripci_x005f_x00f3_n xmlns="25d85ab0-3809-4eca-a8fb-a26131ff49e9" xsi:nil="true"/>
    <MinPortalIdiomaDocumentos xmlns="25d85ab0-3809-4eca-a8fb-a26131ff49e9">Español</MinPortalIdiomaDocumentos>
    <MinhacFecha_x005f_x0020_Caducidad xmlns="25d85ab0-3809-4eca-a8fb-a26131ff49e9" xsi:nil="true"/>
    <MinhacCategoriasGeneral xmlns="25d85ab0-3809-4eca-a8fb-a26131ff49e9">
      <Value>12</Value>
    </MinhacCategoriasGeneral>
    <MinhacCentroDirectivo xmlns="25d85ab0-3809-4eca-a8fb-a26131ff49e9"/>
  </documentManagement>
</p:properties>
</file>

<file path=customXml/itemProps1.xml><?xml version="1.0" encoding="utf-8"?>
<ds:datastoreItem xmlns:ds="http://schemas.openxmlformats.org/officeDocument/2006/customXml" ds:itemID="{0B4D3158-4807-49A0-8F9B-0C76FCCBAD8C}"/>
</file>

<file path=customXml/itemProps2.xml><?xml version="1.0" encoding="utf-8"?>
<ds:datastoreItem xmlns:ds="http://schemas.openxmlformats.org/officeDocument/2006/customXml" ds:itemID="{6C52A1CB-3DD4-4F73-BB3B-703166C6CA06}"/>
</file>

<file path=customXml/itemProps3.xml><?xml version="1.0" encoding="utf-8"?>
<ds:datastoreItem xmlns:ds="http://schemas.openxmlformats.org/officeDocument/2006/customXml" ds:itemID="{299405BC-C9F5-49BB-909B-CE14A12BEB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17</vt:i4>
      </vt:variant>
    </vt:vector>
  </HeadingPairs>
  <TitlesOfParts>
    <vt:vector size="29" baseType="lpstr">
      <vt:lpstr>Presentación e instrucciones</vt:lpstr>
      <vt:lpstr>1. Revisión de admisibilidad</vt:lpstr>
      <vt:lpstr>2. Check list documentación </vt:lpstr>
      <vt:lpstr>4. Transf riesgo OCULTA</vt:lpstr>
      <vt:lpstr>3. Información básica proyecto</vt:lpstr>
      <vt:lpstr>4. Análisis riesgos</vt:lpstr>
      <vt:lpstr>5. Cálculo de la b</vt:lpstr>
      <vt:lpstr>6. Verif. hipótesis</vt:lpstr>
      <vt:lpstr>7. Flujos de caja</vt:lpstr>
      <vt:lpstr>8. Análisis socio-econom</vt:lpstr>
      <vt:lpstr>9. Análisis riesgo rentabilidad</vt:lpstr>
      <vt:lpstr>10. Informe</vt:lpstr>
      <vt:lpstr>'6. Verif. hipótesis'!Aguas</vt:lpstr>
      <vt:lpstr>Aguas</vt:lpstr>
      <vt:lpstr>Análisis</vt:lpstr>
      <vt:lpstr>'10. Informe'!Área_de_impresión</vt:lpstr>
      <vt:lpstr>'4. Transf riesgo OCULTA'!Área_de_impresión</vt:lpstr>
      <vt:lpstr>'6. Verif. hipótesis'!Otros</vt:lpstr>
      <vt:lpstr>Otros</vt:lpstr>
      <vt:lpstr>'6. Verif. hipótesis'!Sectores</vt:lpstr>
      <vt:lpstr>Sectores</vt:lpstr>
      <vt:lpstr>Síno</vt:lpstr>
      <vt:lpstr>'6. Verif. hipótesis'!Social</vt:lpstr>
      <vt:lpstr>Social</vt:lpstr>
      <vt:lpstr>'6. Verif. hipótesis'!T.concesion</vt:lpstr>
      <vt:lpstr>T.concesion</vt:lpstr>
      <vt:lpstr>'6. Verif. hipótesis'!Transportes</vt:lpstr>
      <vt:lpstr>Transportes</vt:lpstr>
      <vt:lpstr>Verificación</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Herramienta de evaluación</dc:title>
  <dc:creator>Menduiña Buendia, Maria Jose</dc:creator>
  <cp:lastModifiedBy>González Olivera, María Isabel</cp:lastModifiedBy>
  <cp:lastPrinted>2021-09-13T12:29:33Z</cp:lastPrinted>
  <dcterms:created xsi:type="dcterms:W3CDTF">2020-10-06T14:14:13Z</dcterms:created>
  <dcterms:modified xsi:type="dcterms:W3CDTF">2022-07-22T06:50:39Z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0x0101003CD58CDD608044B4830326AB27386A3A0045EED9035698C04FA5860565EA4B9D7F</vt:lpwstr>
  </property>
  <property fmtid="{D5CDD505-2E9C-101B-9397-08002B2CF9AE}" pid="4" name="CategoriasGeneral">
    <vt:lpwstr/>
  </property>
  <property fmtid="{D5CDD505-2E9C-101B-9397-08002B2CF9AE}" pid="5" name="CategoriasPorOrganigrama">
    <vt:lpwstr/>
  </property>
  <property fmtid="{D5CDD505-2E9C-101B-9397-08002B2CF9AE}" pid="6" name="Autor">
    <vt:lpwstr/>
  </property>
</Properties>
</file>